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leopoldr\Desktop\BR\"/>
    </mc:Choice>
  </mc:AlternateContent>
  <xr:revisionPtr revIDLastSave="0" documentId="13_ncr:1_{37C63521-2C53-440E-AB1C-A1639B43158B}" xr6:coauthVersionLast="44" xr6:coauthVersionMax="44" xr10:uidLastSave="{00000000-0000-0000-0000-000000000000}"/>
  <bookViews>
    <workbookView xWindow="810" yWindow="-120" windowWidth="19800" windowHeight="11760" firstSheet="1" activeTab="2" xr2:uid="{00000000-000D-0000-FFFF-FFFF00000000}"/>
  </bookViews>
  <sheets>
    <sheet name="Titel" sheetId="7" r:id="rId1"/>
    <sheet name="Info" sheetId="4" r:id="rId2"/>
    <sheet name="Berechnungsmaske" sheetId="6" r:id="rId3"/>
    <sheet name="KuG Tabelle" sheetId="1" r:id="rId4"/>
    <sheet name="Eingabe" sheetId="9" state="veryHidden" r:id="rId5"/>
    <sheet name="Eingabe2" sheetId="11" state="veryHidden" r:id="rId6"/>
    <sheet name="Berechnung2" sheetId="12" state="veryHidden" r:id="rId7"/>
    <sheet name="Berechnung" sheetId="10" state="veryHidden" r:id="rId8"/>
    <sheet name="Eingabe3" sheetId="13" state="veryHidden" r:id="rId9"/>
    <sheet name="Berechnung3" sheetId="14" state="veryHidden" r:id="rId10"/>
  </sheets>
  <definedNames>
    <definedName name="_KFB2" localSheetId="5">Eingabe2!$H$4:$H$16</definedName>
    <definedName name="BBG">'KuG Tabelle'!$O$7</definedName>
    <definedName name="BearbJahr" localSheetId="6">Berechnung2!$B$1</definedName>
    <definedName name="BearbJahr">Berechnung!$B$1</definedName>
    <definedName name="KFB">Eingabe!$H$4:$H$16</definedName>
    <definedName name="Netto_1">Eingabe!$B$26</definedName>
    <definedName name="Netto_2">Eingabe2!$B$26</definedName>
    <definedName name="Netto_3">Eingabe3!$B$26</definedName>
    <definedName name="Para">Berechnungsmaske!$AF$11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9" l="1"/>
  <c r="B4" i="11" s="1"/>
  <c r="B4" i="13" s="1"/>
  <c r="D7" i="4" l="1"/>
  <c r="X29" i="6"/>
  <c r="W29" i="6"/>
  <c r="B2" i="13"/>
  <c r="B22" i="13"/>
  <c r="B33" i="14"/>
  <c r="C16" i="14"/>
  <c r="C14" i="14"/>
  <c r="C15" i="14" s="1"/>
  <c r="C13" i="14"/>
  <c r="C12" i="14"/>
  <c r="F4" i="14"/>
  <c r="C4" i="14"/>
  <c r="G3" i="14"/>
  <c r="C3" i="14"/>
  <c r="C10" i="14"/>
  <c r="C9" i="14"/>
  <c r="C29" i="14" s="1"/>
  <c r="C30" i="14" s="1"/>
  <c r="C8" i="14"/>
  <c r="C49" i="14"/>
  <c r="C24" i="14"/>
  <c r="G6" i="14"/>
  <c r="G5" i="14"/>
  <c r="G4" i="14"/>
  <c r="E1" i="14"/>
  <c r="A23" i="13"/>
  <c r="A22" i="13"/>
  <c r="C6" i="14"/>
  <c r="A1" i="13"/>
  <c r="Q46" i="6"/>
  <c r="T7" i="6"/>
  <c r="A103" i="6" s="1"/>
  <c r="U11" i="6"/>
  <c r="N21" i="6"/>
  <c r="R47" i="6" s="1"/>
  <c r="B33" i="12"/>
  <c r="C16" i="12"/>
  <c r="C14" i="12"/>
  <c r="C15" i="12" s="1"/>
  <c r="C13" i="12"/>
  <c r="C12" i="12"/>
  <c r="C10" i="12"/>
  <c r="C9" i="12"/>
  <c r="C8" i="12"/>
  <c r="F4" i="12"/>
  <c r="G4" i="12" s="1"/>
  <c r="C4" i="12"/>
  <c r="G3" i="12"/>
  <c r="C3" i="12"/>
  <c r="C49" i="12"/>
  <c r="C24" i="12"/>
  <c r="G6" i="12"/>
  <c r="G5" i="12"/>
  <c r="C69" i="12"/>
  <c r="E1" i="12"/>
  <c r="AI14" i="6"/>
  <c r="A23" i="11"/>
  <c r="A22" i="11"/>
  <c r="C6" i="12"/>
  <c r="A1" i="11"/>
  <c r="B2" i="9"/>
  <c r="C12" i="10"/>
  <c r="E1" i="10"/>
  <c r="C3" i="10"/>
  <c r="G3" i="10"/>
  <c r="C4" i="10"/>
  <c r="F4" i="10"/>
  <c r="G4" i="10" s="1"/>
  <c r="G5" i="10"/>
  <c r="G6" i="10"/>
  <c r="C8" i="10"/>
  <c r="C9" i="10"/>
  <c r="C10" i="10"/>
  <c r="C13" i="10"/>
  <c r="C14" i="10"/>
  <c r="C15" i="10" s="1"/>
  <c r="C16" i="10"/>
  <c r="C24" i="10"/>
  <c r="B33" i="10"/>
  <c r="C49" i="10"/>
  <c r="C69" i="10"/>
  <c r="A1" i="9"/>
  <c r="A22" i="9"/>
  <c r="A23" i="9"/>
  <c r="D693" i="1"/>
  <c r="E693" i="1"/>
  <c r="G693" i="1"/>
  <c r="I693" i="1"/>
  <c r="J693" i="1"/>
  <c r="K693" i="1"/>
  <c r="L693" i="1"/>
  <c r="M693" i="1"/>
  <c r="D694" i="1"/>
  <c r="E694" i="1"/>
  <c r="G694" i="1"/>
  <c r="I694" i="1"/>
  <c r="J694" i="1"/>
  <c r="K694" i="1"/>
  <c r="L694" i="1"/>
  <c r="M694" i="1"/>
  <c r="D695" i="1"/>
  <c r="E695" i="1"/>
  <c r="G695" i="1"/>
  <c r="I695" i="1"/>
  <c r="J695" i="1"/>
  <c r="K695" i="1"/>
  <c r="L695" i="1"/>
  <c r="M695" i="1"/>
  <c r="D696" i="1"/>
  <c r="E696" i="1"/>
  <c r="G696" i="1"/>
  <c r="I696" i="1"/>
  <c r="J696" i="1"/>
  <c r="K696" i="1"/>
  <c r="L696" i="1"/>
  <c r="M696" i="1"/>
  <c r="D697" i="1"/>
  <c r="E697" i="1"/>
  <c r="G697" i="1"/>
  <c r="I697" i="1"/>
  <c r="J697" i="1"/>
  <c r="K697" i="1"/>
  <c r="L697" i="1"/>
  <c r="M697" i="1"/>
  <c r="D686" i="1"/>
  <c r="E686" i="1"/>
  <c r="G686" i="1"/>
  <c r="I686" i="1"/>
  <c r="J686" i="1"/>
  <c r="K686" i="1"/>
  <c r="L686" i="1"/>
  <c r="M686" i="1"/>
  <c r="D687" i="1"/>
  <c r="E687" i="1"/>
  <c r="G687" i="1"/>
  <c r="I687" i="1"/>
  <c r="J687" i="1"/>
  <c r="K687" i="1"/>
  <c r="L687" i="1"/>
  <c r="M687" i="1"/>
  <c r="D688" i="1"/>
  <c r="E688" i="1"/>
  <c r="G688" i="1"/>
  <c r="I688" i="1"/>
  <c r="J688" i="1"/>
  <c r="K688" i="1"/>
  <c r="L688" i="1"/>
  <c r="M688" i="1"/>
  <c r="D689" i="1"/>
  <c r="E689" i="1"/>
  <c r="G689" i="1"/>
  <c r="I689" i="1"/>
  <c r="J689" i="1"/>
  <c r="K689" i="1"/>
  <c r="L689" i="1"/>
  <c r="M689" i="1"/>
  <c r="D690" i="1"/>
  <c r="E690" i="1"/>
  <c r="G690" i="1"/>
  <c r="I690" i="1"/>
  <c r="J690" i="1"/>
  <c r="K690" i="1"/>
  <c r="L690" i="1"/>
  <c r="M690" i="1"/>
  <c r="D691" i="1"/>
  <c r="E691" i="1"/>
  <c r="G691" i="1"/>
  <c r="I691" i="1"/>
  <c r="J691" i="1"/>
  <c r="K691" i="1"/>
  <c r="L691" i="1"/>
  <c r="M691" i="1"/>
  <c r="D692" i="1"/>
  <c r="E692" i="1"/>
  <c r="G692" i="1"/>
  <c r="I692" i="1"/>
  <c r="J692" i="1"/>
  <c r="K692" i="1"/>
  <c r="L692" i="1"/>
  <c r="M692" i="1"/>
  <c r="D675" i="1"/>
  <c r="E675" i="1"/>
  <c r="G675" i="1"/>
  <c r="I675" i="1"/>
  <c r="J675" i="1"/>
  <c r="K675" i="1"/>
  <c r="L675" i="1"/>
  <c r="M675" i="1"/>
  <c r="D676" i="1"/>
  <c r="E676" i="1"/>
  <c r="G676" i="1"/>
  <c r="I676" i="1"/>
  <c r="J676" i="1"/>
  <c r="K676" i="1"/>
  <c r="L676" i="1"/>
  <c r="M676" i="1"/>
  <c r="D677" i="1"/>
  <c r="E677" i="1"/>
  <c r="G677" i="1"/>
  <c r="I677" i="1"/>
  <c r="J677" i="1"/>
  <c r="K677" i="1"/>
  <c r="L677" i="1"/>
  <c r="M677" i="1"/>
  <c r="D678" i="1"/>
  <c r="E678" i="1"/>
  <c r="G678" i="1"/>
  <c r="I678" i="1"/>
  <c r="J678" i="1"/>
  <c r="K678" i="1"/>
  <c r="L678" i="1"/>
  <c r="M678" i="1"/>
  <c r="D679" i="1"/>
  <c r="E679" i="1"/>
  <c r="G679" i="1"/>
  <c r="I679" i="1"/>
  <c r="J679" i="1"/>
  <c r="K679" i="1"/>
  <c r="L679" i="1"/>
  <c r="M679" i="1"/>
  <c r="D680" i="1"/>
  <c r="E680" i="1"/>
  <c r="G680" i="1"/>
  <c r="I680" i="1"/>
  <c r="J680" i="1"/>
  <c r="K680" i="1"/>
  <c r="L680" i="1"/>
  <c r="M680" i="1"/>
  <c r="D681" i="1"/>
  <c r="E681" i="1"/>
  <c r="G681" i="1"/>
  <c r="I681" i="1"/>
  <c r="J681" i="1"/>
  <c r="K681" i="1"/>
  <c r="L681" i="1"/>
  <c r="M681" i="1"/>
  <c r="D682" i="1"/>
  <c r="E682" i="1"/>
  <c r="G682" i="1"/>
  <c r="I682" i="1"/>
  <c r="J682" i="1"/>
  <c r="K682" i="1"/>
  <c r="L682" i="1"/>
  <c r="M682" i="1"/>
  <c r="D683" i="1"/>
  <c r="E683" i="1"/>
  <c r="G683" i="1"/>
  <c r="I683" i="1"/>
  <c r="J683" i="1"/>
  <c r="K683" i="1"/>
  <c r="L683" i="1"/>
  <c r="M683" i="1"/>
  <c r="D684" i="1"/>
  <c r="E684" i="1"/>
  <c r="G684" i="1"/>
  <c r="I684" i="1"/>
  <c r="J684" i="1"/>
  <c r="K684" i="1"/>
  <c r="L684" i="1"/>
  <c r="M684" i="1"/>
  <c r="D685" i="1"/>
  <c r="E685" i="1"/>
  <c r="G685" i="1"/>
  <c r="I685" i="1"/>
  <c r="J685" i="1"/>
  <c r="K685" i="1"/>
  <c r="L685" i="1"/>
  <c r="M685" i="1"/>
  <c r="D668" i="1"/>
  <c r="E668" i="1"/>
  <c r="G668" i="1"/>
  <c r="I668" i="1"/>
  <c r="J668" i="1"/>
  <c r="K668" i="1"/>
  <c r="L668" i="1"/>
  <c r="M668" i="1"/>
  <c r="D669" i="1"/>
  <c r="E669" i="1"/>
  <c r="G669" i="1"/>
  <c r="I669" i="1"/>
  <c r="J669" i="1"/>
  <c r="K669" i="1"/>
  <c r="L669" i="1"/>
  <c r="M669" i="1"/>
  <c r="D670" i="1"/>
  <c r="E670" i="1"/>
  <c r="G670" i="1"/>
  <c r="I670" i="1"/>
  <c r="J670" i="1"/>
  <c r="K670" i="1"/>
  <c r="L670" i="1"/>
  <c r="M670" i="1"/>
  <c r="D671" i="1"/>
  <c r="E671" i="1"/>
  <c r="G671" i="1"/>
  <c r="I671" i="1"/>
  <c r="J671" i="1"/>
  <c r="K671" i="1"/>
  <c r="L671" i="1"/>
  <c r="M671" i="1"/>
  <c r="D672" i="1"/>
  <c r="E672" i="1"/>
  <c r="G672" i="1"/>
  <c r="I672" i="1"/>
  <c r="J672" i="1"/>
  <c r="K672" i="1"/>
  <c r="L672" i="1"/>
  <c r="M672" i="1"/>
  <c r="D673" i="1"/>
  <c r="E673" i="1"/>
  <c r="G673" i="1"/>
  <c r="I673" i="1"/>
  <c r="J673" i="1"/>
  <c r="K673" i="1"/>
  <c r="L673" i="1"/>
  <c r="M673" i="1"/>
  <c r="D674" i="1"/>
  <c r="E674" i="1"/>
  <c r="G674" i="1"/>
  <c r="I674" i="1"/>
  <c r="J674" i="1"/>
  <c r="K674" i="1"/>
  <c r="L674" i="1"/>
  <c r="M674" i="1"/>
  <c r="D661" i="1"/>
  <c r="E661" i="1"/>
  <c r="G661" i="1"/>
  <c r="I661" i="1"/>
  <c r="J661" i="1"/>
  <c r="K661" i="1"/>
  <c r="L661" i="1"/>
  <c r="M661" i="1"/>
  <c r="D662" i="1"/>
  <c r="E662" i="1"/>
  <c r="G662" i="1"/>
  <c r="I662" i="1"/>
  <c r="J662" i="1"/>
  <c r="K662" i="1"/>
  <c r="L662" i="1"/>
  <c r="M662" i="1"/>
  <c r="D663" i="1"/>
  <c r="E663" i="1"/>
  <c r="G663" i="1"/>
  <c r="I663" i="1"/>
  <c r="J663" i="1"/>
  <c r="K663" i="1"/>
  <c r="L663" i="1"/>
  <c r="M663" i="1"/>
  <c r="D664" i="1"/>
  <c r="E664" i="1"/>
  <c r="G664" i="1"/>
  <c r="I664" i="1"/>
  <c r="J664" i="1"/>
  <c r="K664" i="1"/>
  <c r="L664" i="1"/>
  <c r="M664" i="1"/>
  <c r="D665" i="1"/>
  <c r="E665" i="1"/>
  <c r="G665" i="1"/>
  <c r="I665" i="1"/>
  <c r="J665" i="1"/>
  <c r="K665" i="1"/>
  <c r="L665" i="1"/>
  <c r="M665" i="1"/>
  <c r="D666" i="1"/>
  <c r="E666" i="1"/>
  <c r="G666" i="1"/>
  <c r="I666" i="1"/>
  <c r="J666" i="1"/>
  <c r="K666" i="1"/>
  <c r="L666" i="1"/>
  <c r="M666" i="1"/>
  <c r="D667" i="1"/>
  <c r="E667" i="1"/>
  <c r="G667" i="1"/>
  <c r="I667" i="1"/>
  <c r="J667" i="1"/>
  <c r="K667" i="1"/>
  <c r="L667" i="1"/>
  <c r="M667" i="1"/>
  <c r="D656" i="1"/>
  <c r="E656" i="1"/>
  <c r="G656" i="1"/>
  <c r="I656" i="1"/>
  <c r="J656" i="1"/>
  <c r="K656" i="1"/>
  <c r="L656" i="1"/>
  <c r="M656" i="1"/>
  <c r="D657" i="1"/>
  <c r="E657" i="1"/>
  <c r="G657" i="1"/>
  <c r="I657" i="1"/>
  <c r="J657" i="1"/>
  <c r="K657" i="1"/>
  <c r="L657" i="1"/>
  <c r="M657" i="1"/>
  <c r="D658" i="1"/>
  <c r="E658" i="1"/>
  <c r="G658" i="1"/>
  <c r="I658" i="1"/>
  <c r="J658" i="1"/>
  <c r="K658" i="1"/>
  <c r="L658" i="1"/>
  <c r="M658" i="1"/>
  <c r="D659" i="1"/>
  <c r="E659" i="1"/>
  <c r="G659" i="1"/>
  <c r="I659" i="1"/>
  <c r="J659" i="1"/>
  <c r="K659" i="1"/>
  <c r="L659" i="1"/>
  <c r="M659" i="1"/>
  <c r="D660" i="1"/>
  <c r="E660" i="1"/>
  <c r="G660" i="1"/>
  <c r="I660" i="1"/>
  <c r="J660" i="1"/>
  <c r="K660" i="1"/>
  <c r="L660" i="1"/>
  <c r="M660" i="1"/>
  <c r="D654" i="1"/>
  <c r="E654" i="1"/>
  <c r="G654" i="1"/>
  <c r="I654" i="1"/>
  <c r="J654" i="1"/>
  <c r="K654" i="1"/>
  <c r="L654" i="1"/>
  <c r="M654" i="1"/>
  <c r="D655" i="1"/>
  <c r="E655" i="1"/>
  <c r="G655" i="1"/>
  <c r="I655" i="1"/>
  <c r="J655" i="1"/>
  <c r="K655" i="1"/>
  <c r="L655" i="1"/>
  <c r="M655" i="1"/>
  <c r="D650" i="1"/>
  <c r="E650" i="1"/>
  <c r="G650" i="1"/>
  <c r="I650" i="1"/>
  <c r="J650" i="1"/>
  <c r="K650" i="1"/>
  <c r="L650" i="1"/>
  <c r="M650" i="1"/>
  <c r="D651" i="1"/>
  <c r="E651" i="1"/>
  <c r="G651" i="1"/>
  <c r="I651" i="1"/>
  <c r="J651" i="1"/>
  <c r="K651" i="1"/>
  <c r="L651" i="1"/>
  <c r="M651" i="1"/>
  <c r="D652" i="1"/>
  <c r="E652" i="1"/>
  <c r="G652" i="1"/>
  <c r="I652" i="1"/>
  <c r="J652" i="1"/>
  <c r="K652" i="1"/>
  <c r="L652" i="1"/>
  <c r="M652" i="1"/>
  <c r="D653" i="1"/>
  <c r="E653" i="1"/>
  <c r="G653" i="1"/>
  <c r="I653" i="1"/>
  <c r="J653" i="1"/>
  <c r="K653" i="1"/>
  <c r="L653" i="1"/>
  <c r="M653" i="1"/>
  <c r="D639" i="1"/>
  <c r="E639" i="1"/>
  <c r="G639" i="1"/>
  <c r="I639" i="1"/>
  <c r="J639" i="1"/>
  <c r="K639" i="1"/>
  <c r="L639" i="1"/>
  <c r="M639" i="1"/>
  <c r="D640" i="1"/>
  <c r="E640" i="1"/>
  <c r="G640" i="1"/>
  <c r="I640" i="1"/>
  <c r="J640" i="1"/>
  <c r="K640" i="1"/>
  <c r="L640" i="1"/>
  <c r="M640" i="1"/>
  <c r="D641" i="1"/>
  <c r="E641" i="1"/>
  <c r="G641" i="1"/>
  <c r="I641" i="1"/>
  <c r="J641" i="1"/>
  <c r="K641" i="1"/>
  <c r="L641" i="1"/>
  <c r="M641" i="1"/>
  <c r="D642" i="1"/>
  <c r="E642" i="1"/>
  <c r="G642" i="1"/>
  <c r="I642" i="1"/>
  <c r="J642" i="1"/>
  <c r="K642" i="1"/>
  <c r="L642" i="1"/>
  <c r="M642" i="1"/>
  <c r="D643" i="1"/>
  <c r="E643" i="1"/>
  <c r="G643" i="1"/>
  <c r="I643" i="1"/>
  <c r="J643" i="1"/>
  <c r="K643" i="1"/>
  <c r="L643" i="1"/>
  <c r="M643" i="1"/>
  <c r="D644" i="1"/>
  <c r="E644" i="1"/>
  <c r="G644" i="1"/>
  <c r="I644" i="1"/>
  <c r="J644" i="1"/>
  <c r="K644" i="1"/>
  <c r="L644" i="1"/>
  <c r="M644" i="1"/>
  <c r="D645" i="1"/>
  <c r="E645" i="1"/>
  <c r="G645" i="1"/>
  <c r="I645" i="1"/>
  <c r="J645" i="1"/>
  <c r="K645" i="1"/>
  <c r="L645" i="1"/>
  <c r="M645" i="1"/>
  <c r="D646" i="1"/>
  <c r="E646" i="1"/>
  <c r="G646" i="1"/>
  <c r="I646" i="1"/>
  <c r="J646" i="1"/>
  <c r="K646" i="1"/>
  <c r="L646" i="1"/>
  <c r="M646" i="1"/>
  <c r="D647" i="1"/>
  <c r="E647" i="1"/>
  <c r="G647" i="1"/>
  <c r="I647" i="1"/>
  <c r="J647" i="1"/>
  <c r="K647" i="1"/>
  <c r="L647" i="1"/>
  <c r="M647" i="1"/>
  <c r="D648" i="1"/>
  <c r="E648" i="1"/>
  <c r="G648" i="1"/>
  <c r="I648" i="1"/>
  <c r="J648" i="1"/>
  <c r="K648" i="1"/>
  <c r="L648" i="1"/>
  <c r="M648" i="1"/>
  <c r="D649" i="1"/>
  <c r="E649" i="1"/>
  <c r="G649" i="1"/>
  <c r="I649" i="1"/>
  <c r="J649" i="1"/>
  <c r="K649" i="1"/>
  <c r="L649" i="1"/>
  <c r="M649" i="1"/>
  <c r="D624" i="1"/>
  <c r="E624" i="1"/>
  <c r="G624" i="1"/>
  <c r="I624" i="1"/>
  <c r="J624" i="1"/>
  <c r="K624" i="1"/>
  <c r="L624" i="1"/>
  <c r="M624" i="1"/>
  <c r="D625" i="1"/>
  <c r="E625" i="1"/>
  <c r="G625" i="1"/>
  <c r="I625" i="1"/>
  <c r="J625" i="1"/>
  <c r="K625" i="1"/>
  <c r="L625" i="1"/>
  <c r="M625" i="1"/>
  <c r="D626" i="1"/>
  <c r="E626" i="1"/>
  <c r="G626" i="1"/>
  <c r="I626" i="1"/>
  <c r="J626" i="1"/>
  <c r="K626" i="1"/>
  <c r="L626" i="1"/>
  <c r="M626" i="1"/>
  <c r="D627" i="1"/>
  <c r="E627" i="1"/>
  <c r="G627" i="1"/>
  <c r="I627" i="1"/>
  <c r="J627" i="1"/>
  <c r="K627" i="1"/>
  <c r="L627" i="1"/>
  <c r="M627" i="1"/>
  <c r="D628" i="1"/>
  <c r="E628" i="1"/>
  <c r="G628" i="1"/>
  <c r="I628" i="1"/>
  <c r="J628" i="1"/>
  <c r="K628" i="1"/>
  <c r="L628" i="1"/>
  <c r="M628" i="1"/>
  <c r="D629" i="1"/>
  <c r="E629" i="1"/>
  <c r="G629" i="1"/>
  <c r="I629" i="1"/>
  <c r="J629" i="1"/>
  <c r="K629" i="1"/>
  <c r="L629" i="1"/>
  <c r="M629" i="1"/>
  <c r="D630" i="1"/>
  <c r="E630" i="1"/>
  <c r="G630" i="1"/>
  <c r="I630" i="1"/>
  <c r="J630" i="1"/>
  <c r="K630" i="1"/>
  <c r="L630" i="1"/>
  <c r="M630" i="1"/>
  <c r="D631" i="1"/>
  <c r="E631" i="1"/>
  <c r="G631" i="1"/>
  <c r="I631" i="1"/>
  <c r="J631" i="1"/>
  <c r="K631" i="1"/>
  <c r="L631" i="1"/>
  <c r="M631" i="1"/>
  <c r="D632" i="1"/>
  <c r="E632" i="1"/>
  <c r="G632" i="1"/>
  <c r="I632" i="1"/>
  <c r="J632" i="1"/>
  <c r="K632" i="1"/>
  <c r="L632" i="1"/>
  <c r="M632" i="1"/>
  <c r="D633" i="1"/>
  <c r="E633" i="1"/>
  <c r="G633" i="1"/>
  <c r="I633" i="1"/>
  <c r="J633" i="1"/>
  <c r="K633" i="1"/>
  <c r="L633" i="1"/>
  <c r="M633" i="1"/>
  <c r="D634" i="1"/>
  <c r="E634" i="1"/>
  <c r="G634" i="1"/>
  <c r="I634" i="1"/>
  <c r="J634" i="1"/>
  <c r="K634" i="1"/>
  <c r="L634" i="1"/>
  <c r="M634" i="1"/>
  <c r="D635" i="1"/>
  <c r="E635" i="1"/>
  <c r="G635" i="1"/>
  <c r="I635" i="1"/>
  <c r="J635" i="1"/>
  <c r="K635" i="1"/>
  <c r="L635" i="1"/>
  <c r="M635" i="1"/>
  <c r="D636" i="1"/>
  <c r="E636" i="1"/>
  <c r="G636" i="1"/>
  <c r="I636" i="1"/>
  <c r="J636" i="1"/>
  <c r="K636" i="1"/>
  <c r="L636" i="1"/>
  <c r="M636" i="1"/>
  <c r="D637" i="1"/>
  <c r="E637" i="1"/>
  <c r="G637" i="1"/>
  <c r="I637" i="1"/>
  <c r="J637" i="1"/>
  <c r="K637" i="1"/>
  <c r="L637" i="1"/>
  <c r="M637" i="1"/>
  <c r="D638" i="1"/>
  <c r="E638" i="1"/>
  <c r="G638" i="1"/>
  <c r="I638" i="1"/>
  <c r="J638" i="1"/>
  <c r="K638" i="1"/>
  <c r="L638" i="1"/>
  <c r="M638" i="1"/>
  <c r="D611" i="1"/>
  <c r="E611" i="1"/>
  <c r="G611" i="1"/>
  <c r="I611" i="1"/>
  <c r="J611" i="1"/>
  <c r="K611" i="1"/>
  <c r="L611" i="1"/>
  <c r="M611" i="1"/>
  <c r="D612" i="1"/>
  <c r="E612" i="1"/>
  <c r="G612" i="1"/>
  <c r="I612" i="1"/>
  <c r="J612" i="1"/>
  <c r="K612" i="1"/>
  <c r="L612" i="1"/>
  <c r="M612" i="1"/>
  <c r="D613" i="1"/>
  <c r="E613" i="1"/>
  <c r="G613" i="1"/>
  <c r="I613" i="1"/>
  <c r="J613" i="1"/>
  <c r="K613" i="1"/>
  <c r="L613" i="1"/>
  <c r="M613" i="1"/>
  <c r="D614" i="1"/>
  <c r="E614" i="1"/>
  <c r="G614" i="1"/>
  <c r="I614" i="1"/>
  <c r="J614" i="1"/>
  <c r="K614" i="1"/>
  <c r="L614" i="1"/>
  <c r="M614" i="1"/>
  <c r="D615" i="1"/>
  <c r="E615" i="1"/>
  <c r="G615" i="1"/>
  <c r="I615" i="1"/>
  <c r="J615" i="1"/>
  <c r="K615" i="1"/>
  <c r="L615" i="1"/>
  <c r="M615" i="1"/>
  <c r="D616" i="1"/>
  <c r="E616" i="1"/>
  <c r="G616" i="1"/>
  <c r="I616" i="1"/>
  <c r="J616" i="1"/>
  <c r="K616" i="1"/>
  <c r="L616" i="1"/>
  <c r="M616" i="1"/>
  <c r="D617" i="1"/>
  <c r="E617" i="1"/>
  <c r="G617" i="1"/>
  <c r="I617" i="1"/>
  <c r="J617" i="1"/>
  <c r="K617" i="1"/>
  <c r="L617" i="1"/>
  <c r="M617" i="1"/>
  <c r="D618" i="1"/>
  <c r="E618" i="1"/>
  <c r="G618" i="1"/>
  <c r="I618" i="1"/>
  <c r="J618" i="1"/>
  <c r="K618" i="1"/>
  <c r="L618" i="1"/>
  <c r="M618" i="1"/>
  <c r="D619" i="1"/>
  <c r="E619" i="1"/>
  <c r="G619" i="1"/>
  <c r="I619" i="1"/>
  <c r="J619" i="1"/>
  <c r="K619" i="1"/>
  <c r="L619" i="1"/>
  <c r="M619" i="1"/>
  <c r="D620" i="1"/>
  <c r="E620" i="1"/>
  <c r="G620" i="1"/>
  <c r="I620" i="1"/>
  <c r="J620" i="1"/>
  <c r="K620" i="1"/>
  <c r="L620" i="1"/>
  <c r="M620" i="1"/>
  <c r="D621" i="1"/>
  <c r="E621" i="1"/>
  <c r="G621" i="1"/>
  <c r="I621" i="1"/>
  <c r="J621" i="1"/>
  <c r="K621" i="1"/>
  <c r="L621" i="1"/>
  <c r="M621" i="1"/>
  <c r="D622" i="1"/>
  <c r="E622" i="1"/>
  <c r="G622" i="1"/>
  <c r="I622" i="1"/>
  <c r="J622" i="1"/>
  <c r="K622" i="1"/>
  <c r="L622" i="1"/>
  <c r="M622" i="1"/>
  <c r="D623" i="1"/>
  <c r="E623" i="1"/>
  <c r="G623" i="1"/>
  <c r="I623" i="1"/>
  <c r="J623" i="1"/>
  <c r="K623" i="1"/>
  <c r="L623" i="1"/>
  <c r="M623" i="1"/>
  <c r="D601" i="1"/>
  <c r="E601" i="1"/>
  <c r="G601" i="1"/>
  <c r="I601" i="1"/>
  <c r="J601" i="1"/>
  <c r="K601" i="1"/>
  <c r="L601" i="1"/>
  <c r="M601" i="1"/>
  <c r="D602" i="1"/>
  <c r="E602" i="1"/>
  <c r="G602" i="1"/>
  <c r="I602" i="1"/>
  <c r="J602" i="1"/>
  <c r="K602" i="1"/>
  <c r="L602" i="1"/>
  <c r="M602" i="1"/>
  <c r="D603" i="1"/>
  <c r="E603" i="1"/>
  <c r="G603" i="1"/>
  <c r="I603" i="1"/>
  <c r="J603" i="1"/>
  <c r="K603" i="1"/>
  <c r="L603" i="1"/>
  <c r="M603" i="1"/>
  <c r="D604" i="1"/>
  <c r="E604" i="1"/>
  <c r="G604" i="1"/>
  <c r="I604" i="1"/>
  <c r="J604" i="1"/>
  <c r="K604" i="1"/>
  <c r="L604" i="1"/>
  <c r="M604" i="1"/>
  <c r="D605" i="1"/>
  <c r="E605" i="1"/>
  <c r="G605" i="1"/>
  <c r="I605" i="1"/>
  <c r="J605" i="1"/>
  <c r="K605" i="1"/>
  <c r="L605" i="1"/>
  <c r="M605" i="1"/>
  <c r="D606" i="1"/>
  <c r="E606" i="1"/>
  <c r="G606" i="1"/>
  <c r="I606" i="1"/>
  <c r="J606" i="1"/>
  <c r="K606" i="1"/>
  <c r="L606" i="1"/>
  <c r="M606" i="1"/>
  <c r="D607" i="1"/>
  <c r="E607" i="1"/>
  <c r="G607" i="1"/>
  <c r="I607" i="1"/>
  <c r="J607" i="1"/>
  <c r="K607" i="1"/>
  <c r="L607" i="1"/>
  <c r="M607" i="1"/>
  <c r="D608" i="1"/>
  <c r="E608" i="1"/>
  <c r="G608" i="1"/>
  <c r="I608" i="1"/>
  <c r="J608" i="1"/>
  <c r="K608" i="1"/>
  <c r="L608" i="1"/>
  <c r="M608" i="1"/>
  <c r="D609" i="1"/>
  <c r="E609" i="1"/>
  <c r="G609" i="1"/>
  <c r="I609" i="1"/>
  <c r="J609" i="1"/>
  <c r="K609" i="1"/>
  <c r="L609" i="1"/>
  <c r="M609" i="1"/>
  <c r="D610" i="1"/>
  <c r="E610" i="1"/>
  <c r="G610" i="1"/>
  <c r="I610" i="1"/>
  <c r="J610" i="1"/>
  <c r="K610" i="1"/>
  <c r="L610" i="1"/>
  <c r="M610" i="1"/>
  <c r="D597" i="1"/>
  <c r="E597" i="1"/>
  <c r="G597" i="1"/>
  <c r="I597" i="1"/>
  <c r="J597" i="1"/>
  <c r="K597" i="1"/>
  <c r="L597" i="1"/>
  <c r="M597" i="1"/>
  <c r="D598" i="1"/>
  <c r="E598" i="1"/>
  <c r="G598" i="1"/>
  <c r="I598" i="1"/>
  <c r="J598" i="1"/>
  <c r="K598" i="1"/>
  <c r="L598" i="1"/>
  <c r="M598" i="1"/>
  <c r="D599" i="1"/>
  <c r="E599" i="1"/>
  <c r="G599" i="1"/>
  <c r="I599" i="1"/>
  <c r="J599" i="1"/>
  <c r="K599" i="1"/>
  <c r="L599" i="1"/>
  <c r="M599" i="1"/>
  <c r="D600" i="1"/>
  <c r="E600" i="1"/>
  <c r="G600" i="1"/>
  <c r="I600" i="1"/>
  <c r="J600" i="1"/>
  <c r="K600" i="1"/>
  <c r="L600" i="1"/>
  <c r="M600" i="1"/>
  <c r="D589" i="1"/>
  <c r="E589" i="1"/>
  <c r="G589" i="1"/>
  <c r="I589" i="1"/>
  <c r="J589" i="1"/>
  <c r="K589" i="1"/>
  <c r="L589" i="1"/>
  <c r="M589" i="1"/>
  <c r="D590" i="1"/>
  <c r="E590" i="1"/>
  <c r="G590" i="1"/>
  <c r="I590" i="1"/>
  <c r="J590" i="1"/>
  <c r="K590" i="1"/>
  <c r="L590" i="1"/>
  <c r="M590" i="1"/>
  <c r="D591" i="1"/>
  <c r="E591" i="1"/>
  <c r="G591" i="1"/>
  <c r="I591" i="1"/>
  <c r="J591" i="1"/>
  <c r="K591" i="1"/>
  <c r="L591" i="1"/>
  <c r="M591" i="1"/>
  <c r="D592" i="1"/>
  <c r="E592" i="1"/>
  <c r="G592" i="1"/>
  <c r="I592" i="1"/>
  <c r="J592" i="1"/>
  <c r="K592" i="1"/>
  <c r="L592" i="1"/>
  <c r="M592" i="1"/>
  <c r="D593" i="1"/>
  <c r="E593" i="1"/>
  <c r="G593" i="1"/>
  <c r="I593" i="1"/>
  <c r="J593" i="1"/>
  <c r="K593" i="1"/>
  <c r="L593" i="1"/>
  <c r="M593" i="1"/>
  <c r="D594" i="1"/>
  <c r="E594" i="1"/>
  <c r="G594" i="1"/>
  <c r="I594" i="1"/>
  <c r="J594" i="1"/>
  <c r="K594" i="1"/>
  <c r="L594" i="1"/>
  <c r="M594" i="1"/>
  <c r="D595" i="1"/>
  <c r="E595" i="1"/>
  <c r="G595" i="1"/>
  <c r="I595" i="1"/>
  <c r="J595" i="1"/>
  <c r="K595" i="1"/>
  <c r="L595" i="1"/>
  <c r="M595" i="1"/>
  <c r="D596" i="1"/>
  <c r="E596" i="1"/>
  <c r="G596" i="1"/>
  <c r="I596" i="1"/>
  <c r="J596" i="1"/>
  <c r="K596" i="1"/>
  <c r="L596" i="1"/>
  <c r="M596" i="1"/>
  <c r="D585" i="1"/>
  <c r="E585" i="1"/>
  <c r="G585" i="1"/>
  <c r="I585" i="1"/>
  <c r="J585" i="1"/>
  <c r="K585" i="1"/>
  <c r="L585" i="1"/>
  <c r="M585" i="1"/>
  <c r="D586" i="1"/>
  <c r="E586" i="1"/>
  <c r="G586" i="1"/>
  <c r="I586" i="1"/>
  <c r="J586" i="1"/>
  <c r="K586" i="1"/>
  <c r="L586" i="1"/>
  <c r="M586" i="1"/>
  <c r="D587" i="1"/>
  <c r="E587" i="1"/>
  <c r="G587" i="1"/>
  <c r="I587" i="1"/>
  <c r="J587" i="1"/>
  <c r="K587" i="1"/>
  <c r="L587" i="1"/>
  <c r="M587" i="1"/>
  <c r="D588" i="1"/>
  <c r="E588" i="1"/>
  <c r="G588" i="1"/>
  <c r="I588" i="1"/>
  <c r="J588" i="1"/>
  <c r="K588" i="1"/>
  <c r="L588" i="1"/>
  <c r="M588" i="1"/>
  <c r="D577" i="1"/>
  <c r="E577" i="1"/>
  <c r="G577" i="1"/>
  <c r="I577" i="1"/>
  <c r="J577" i="1"/>
  <c r="K577" i="1"/>
  <c r="L577" i="1"/>
  <c r="M577" i="1"/>
  <c r="D578" i="1"/>
  <c r="E578" i="1"/>
  <c r="G578" i="1"/>
  <c r="I578" i="1"/>
  <c r="J578" i="1"/>
  <c r="K578" i="1"/>
  <c r="L578" i="1"/>
  <c r="M578" i="1"/>
  <c r="D579" i="1"/>
  <c r="E579" i="1"/>
  <c r="G579" i="1"/>
  <c r="I579" i="1"/>
  <c r="J579" i="1"/>
  <c r="K579" i="1"/>
  <c r="L579" i="1"/>
  <c r="M579" i="1"/>
  <c r="D580" i="1"/>
  <c r="E580" i="1"/>
  <c r="G580" i="1"/>
  <c r="I580" i="1"/>
  <c r="J580" i="1"/>
  <c r="K580" i="1"/>
  <c r="L580" i="1"/>
  <c r="M580" i="1"/>
  <c r="D581" i="1"/>
  <c r="E581" i="1"/>
  <c r="G581" i="1"/>
  <c r="I581" i="1"/>
  <c r="J581" i="1"/>
  <c r="K581" i="1"/>
  <c r="L581" i="1"/>
  <c r="M581" i="1"/>
  <c r="D582" i="1"/>
  <c r="E582" i="1"/>
  <c r="G582" i="1"/>
  <c r="I582" i="1"/>
  <c r="J582" i="1"/>
  <c r="K582" i="1"/>
  <c r="L582" i="1"/>
  <c r="M582" i="1"/>
  <c r="D583" i="1"/>
  <c r="E583" i="1"/>
  <c r="G583" i="1"/>
  <c r="I583" i="1"/>
  <c r="J583" i="1"/>
  <c r="K583" i="1"/>
  <c r="L583" i="1"/>
  <c r="M583" i="1"/>
  <c r="D584" i="1"/>
  <c r="E584" i="1"/>
  <c r="G584" i="1"/>
  <c r="I584" i="1"/>
  <c r="J584" i="1"/>
  <c r="K584" i="1"/>
  <c r="L584" i="1"/>
  <c r="M584" i="1"/>
  <c r="D573" i="1"/>
  <c r="E573" i="1"/>
  <c r="G573" i="1"/>
  <c r="I573" i="1"/>
  <c r="J573" i="1"/>
  <c r="K573" i="1"/>
  <c r="L573" i="1"/>
  <c r="M573" i="1"/>
  <c r="D574" i="1"/>
  <c r="E574" i="1"/>
  <c r="G574" i="1"/>
  <c r="I574" i="1"/>
  <c r="J574" i="1"/>
  <c r="K574" i="1"/>
  <c r="L574" i="1"/>
  <c r="M574" i="1"/>
  <c r="D575" i="1"/>
  <c r="E575" i="1"/>
  <c r="G575" i="1"/>
  <c r="I575" i="1"/>
  <c r="J575" i="1"/>
  <c r="K575" i="1"/>
  <c r="L575" i="1"/>
  <c r="M575" i="1"/>
  <c r="D576" i="1"/>
  <c r="E576" i="1"/>
  <c r="G576" i="1"/>
  <c r="I576" i="1"/>
  <c r="J576" i="1"/>
  <c r="K576" i="1"/>
  <c r="L576" i="1"/>
  <c r="M576" i="1"/>
  <c r="D547" i="1"/>
  <c r="E547" i="1"/>
  <c r="G547" i="1"/>
  <c r="I547" i="1"/>
  <c r="J547" i="1"/>
  <c r="K547" i="1"/>
  <c r="L547" i="1"/>
  <c r="M547" i="1"/>
  <c r="D548" i="1"/>
  <c r="E548" i="1"/>
  <c r="G548" i="1"/>
  <c r="I548" i="1"/>
  <c r="J548" i="1"/>
  <c r="K548" i="1"/>
  <c r="L548" i="1"/>
  <c r="M548" i="1"/>
  <c r="D549" i="1"/>
  <c r="E549" i="1"/>
  <c r="G549" i="1"/>
  <c r="I549" i="1"/>
  <c r="J549" i="1"/>
  <c r="K549" i="1"/>
  <c r="L549" i="1"/>
  <c r="M549" i="1"/>
  <c r="D550" i="1"/>
  <c r="E550" i="1"/>
  <c r="G550" i="1"/>
  <c r="I550" i="1"/>
  <c r="J550" i="1"/>
  <c r="K550" i="1"/>
  <c r="L550" i="1"/>
  <c r="M550" i="1"/>
  <c r="D551" i="1"/>
  <c r="E551" i="1"/>
  <c r="G551" i="1"/>
  <c r="I551" i="1"/>
  <c r="J551" i="1"/>
  <c r="K551" i="1"/>
  <c r="L551" i="1"/>
  <c r="M551" i="1"/>
  <c r="D552" i="1"/>
  <c r="E552" i="1"/>
  <c r="G552" i="1"/>
  <c r="I552" i="1"/>
  <c r="J552" i="1"/>
  <c r="K552" i="1"/>
  <c r="L552" i="1"/>
  <c r="M552" i="1"/>
  <c r="D553" i="1"/>
  <c r="E553" i="1"/>
  <c r="G553" i="1"/>
  <c r="I553" i="1"/>
  <c r="J553" i="1"/>
  <c r="K553" i="1"/>
  <c r="L553" i="1"/>
  <c r="M553" i="1"/>
  <c r="D554" i="1"/>
  <c r="E554" i="1"/>
  <c r="G554" i="1"/>
  <c r="I554" i="1"/>
  <c r="J554" i="1"/>
  <c r="K554" i="1"/>
  <c r="L554" i="1"/>
  <c r="M554" i="1"/>
  <c r="D555" i="1"/>
  <c r="E555" i="1"/>
  <c r="G555" i="1"/>
  <c r="I555" i="1"/>
  <c r="J555" i="1"/>
  <c r="K555" i="1"/>
  <c r="L555" i="1"/>
  <c r="M555" i="1"/>
  <c r="D556" i="1"/>
  <c r="E556" i="1"/>
  <c r="G556" i="1"/>
  <c r="I556" i="1"/>
  <c r="J556" i="1"/>
  <c r="K556" i="1"/>
  <c r="L556" i="1"/>
  <c r="M556" i="1"/>
  <c r="D557" i="1"/>
  <c r="E557" i="1"/>
  <c r="G557" i="1"/>
  <c r="I557" i="1"/>
  <c r="J557" i="1"/>
  <c r="K557" i="1"/>
  <c r="L557" i="1"/>
  <c r="M557" i="1"/>
  <c r="D558" i="1"/>
  <c r="E558" i="1"/>
  <c r="G558" i="1"/>
  <c r="I558" i="1"/>
  <c r="J558" i="1"/>
  <c r="K558" i="1"/>
  <c r="L558" i="1"/>
  <c r="M558" i="1"/>
  <c r="D559" i="1"/>
  <c r="E559" i="1"/>
  <c r="G559" i="1"/>
  <c r="I559" i="1"/>
  <c r="J559" i="1"/>
  <c r="K559" i="1"/>
  <c r="L559" i="1"/>
  <c r="M559" i="1"/>
  <c r="D560" i="1"/>
  <c r="E560" i="1"/>
  <c r="G560" i="1"/>
  <c r="I560" i="1"/>
  <c r="J560" i="1"/>
  <c r="K560" i="1"/>
  <c r="L560" i="1"/>
  <c r="M560" i="1"/>
  <c r="D561" i="1"/>
  <c r="E561" i="1"/>
  <c r="G561" i="1"/>
  <c r="I561" i="1"/>
  <c r="J561" i="1"/>
  <c r="K561" i="1"/>
  <c r="L561" i="1"/>
  <c r="M561" i="1"/>
  <c r="D562" i="1"/>
  <c r="E562" i="1"/>
  <c r="G562" i="1"/>
  <c r="I562" i="1"/>
  <c r="J562" i="1"/>
  <c r="K562" i="1"/>
  <c r="L562" i="1"/>
  <c r="M562" i="1"/>
  <c r="D563" i="1"/>
  <c r="E563" i="1"/>
  <c r="G563" i="1"/>
  <c r="I563" i="1"/>
  <c r="J563" i="1"/>
  <c r="K563" i="1"/>
  <c r="L563" i="1"/>
  <c r="M563" i="1"/>
  <c r="D564" i="1"/>
  <c r="E564" i="1"/>
  <c r="G564" i="1"/>
  <c r="I564" i="1"/>
  <c r="J564" i="1"/>
  <c r="K564" i="1"/>
  <c r="L564" i="1"/>
  <c r="M564" i="1"/>
  <c r="D565" i="1"/>
  <c r="E565" i="1"/>
  <c r="G565" i="1"/>
  <c r="I565" i="1"/>
  <c r="J565" i="1"/>
  <c r="K565" i="1"/>
  <c r="L565" i="1"/>
  <c r="M565" i="1"/>
  <c r="D566" i="1"/>
  <c r="E566" i="1"/>
  <c r="G566" i="1"/>
  <c r="I566" i="1"/>
  <c r="J566" i="1"/>
  <c r="K566" i="1"/>
  <c r="L566" i="1"/>
  <c r="M566" i="1"/>
  <c r="D567" i="1"/>
  <c r="E567" i="1"/>
  <c r="G567" i="1"/>
  <c r="I567" i="1"/>
  <c r="J567" i="1"/>
  <c r="K567" i="1"/>
  <c r="L567" i="1"/>
  <c r="M567" i="1"/>
  <c r="D568" i="1"/>
  <c r="E568" i="1"/>
  <c r="G568" i="1"/>
  <c r="I568" i="1"/>
  <c r="J568" i="1"/>
  <c r="K568" i="1"/>
  <c r="L568" i="1"/>
  <c r="M568" i="1"/>
  <c r="D569" i="1"/>
  <c r="E569" i="1"/>
  <c r="G569" i="1"/>
  <c r="I569" i="1"/>
  <c r="J569" i="1"/>
  <c r="K569" i="1"/>
  <c r="L569" i="1"/>
  <c r="M569" i="1"/>
  <c r="D570" i="1"/>
  <c r="E570" i="1"/>
  <c r="G570" i="1"/>
  <c r="I570" i="1"/>
  <c r="J570" i="1"/>
  <c r="K570" i="1"/>
  <c r="L570" i="1"/>
  <c r="M570" i="1"/>
  <c r="D571" i="1"/>
  <c r="E571" i="1"/>
  <c r="G571" i="1"/>
  <c r="I571" i="1"/>
  <c r="J571" i="1"/>
  <c r="K571" i="1"/>
  <c r="L571" i="1"/>
  <c r="M571" i="1"/>
  <c r="D572" i="1"/>
  <c r="E572" i="1"/>
  <c r="G572" i="1"/>
  <c r="I572" i="1"/>
  <c r="J572" i="1"/>
  <c r="K572" i="1"/>
  <c r="L572" i="1"/>
  <c r="M572" i="1"/>
  <c r="D538" i="1"/>
  <c r="E538" i="1"/>
  <c r="G538" i="1"/>
  <c r="I538" i="1"/>
  <c r="J538" i="1"/>
  <c r="K538" i="1"/>
  <c r="L538" i="1"/>
  <c r="M538" i="1"/>
  <c r="D539" i="1"/>
  <c r="E539" i="1"/>
  <c r="G539" i="1"/>
  <c r="I539" i="1"/>
  <c r="J539" i="1"/>
  <c r="K539" i="1"/>
  <c r="L539" i="1"/>
  <c r="M539" i="1"/>
  <c r="D540" i="1"/>
  <c r="E540" i="1"/>
  <c r="G540" i="1"/>
  <c r="I540" i="1"/>
  <c r="J540" i="1"/>
  <c r="K540" i="1"/>
  <c r="L540" i="1"/>
  <c r="M540" i="1"/>
  <c r="D541" i="1"/>
  <c r="E541" i="1"/>
  <c r="G541" i="1"/>
  <c r="I541" i="1"/>
  <c r="J541" i="1"/>
  <c r="K541" i="1"/>
  <c r="L541" i="1"/>
  <c r="M541" i="1"/>
  <c r="D542" i="1"/>
  <c r="E542" i="1"/>
  <c r="G542" i="1"/>
  <c r="I542" i="1"/>
  <c r="J542" i="1"/>
  <c r="K542" i="1"/>
  <c r="L542" i="1"/>
  <c r="M542" i="1"/>
  <c r="D543" i="1"/>
  <c r="E543" i="1"/>
  <c r="G543" i="1"/>
  <c r="I543" i="1"/>
  <c r="J543" i="1"/>
  <c r="K543" i="1"/>
  <c r="L543" i="1"/>
  <c r="M543" i="1"/>
  <c r="D544" i="1"/>
  <c r="E544" i="1"/>
  <c r="G544" i="1"/>
  <c r="I544" i="1"/>
  <c r="J544" i="1"/>
  <c r="K544" i="1"/>
  <c r="L544" i="1"/>
  <c r="M544" i="1"/>
  <c r="D545" i="1"/>
  <c r="E545" i="1"/>
  <c r="G545" i="1"/>
  <c r="I545" i="1"/>
  <c r="J545" i="1"/>
  <c r="K545" i="1"/>
  <c r="L545" i="1"/>
  <c r="M545" i="1"/>
  <c r="D546" i="1"/>
  <c r="E546" i="1"/>
  <c r="G546" i="1"/>
  <c r="I546" i="1"/>
  <c r="J546" i="1"/>
  <c r="K546" i="1"/>
  <c r="L546" i="1"/>
  <c r="M546" i="1"/>
  <c r="D9" i="1"/>
  <c r="E9" i="1"/>
  <c r="G9" i="1"/>
  <c r="I9" i="1"/>
  <c r="J9" i="1"/>
  <c r="K9" i="1"/>
  <c r="L9" i="1"/>
  <c r="M9" i="1"/>
  <c r="D10" i="1"/>
  <c r="A10" i="1" s="1"/>
  <c r="E10" i="1"/>
  <c r="G10" i="1"/>
  <c r="I10" i="1"/>
  <c r="J10" i="1"/>
  <c r="K10" i="1"/>
  <c r="L10" i="1"/>
  <c r="M10" i="1"/>
  <c r="D11" i="1"/>
  <c r="E11" i="1"/>
  <c r="G11" i="1"/>
  <c r="I11" i="1"/>
  <c r="J11" i="1"/>
  <c r="K11" i="1"/>
  <c r="L11" i="1"/>
  <c r="M11" i="1"/>
  <c r="D12" i="1"/>
  <c r="A12" i="1" s="1"/>
  <c r="E12" i="1"/>
  <c r="G12" i="1"/>
  <c r="I12" i="1"/>
  <c r="J12" i="1"/>
  <c r="K12" i="1"/>
  <c r="L12" i="1"/>
  <c r="M12" i="1"/>
  <c r="D13" i="1"/>
  <c r="E13" i="1"/>
  <c r="G13" i="1"/>
  <c r="I13" i="1"/>
  <c r="J13" i="1"/>
  <c r="K13" i="1"/>
  <c r="L13" i="1"/>
  <c r="M13" i="1"/>
  <c r="D14" i="1"/>
  <c r="A14" i="1" s="1"/>
  <c r="E14" i="1"/>
  <c r="G14" i="1"/>
  <c r="I14" i="1"/>
  <c r="J14" i="1"/>
  <c r="K14" i="1"/>
  <c r="L14" i="1"/>
  <c r="M14" i="1"/>
  <c r="D15" i="1"/>
  <c r="E15" i="1"/>
  <c r="G15" i="1"/>
  <c r="I15" i="1"/>
  <c r="J15" i="1"/>
  <c r="K15" i="1"/>
  <c r="L15" i="1"/>
  <c r="M15" i="1"/>
  <c r="D16" i="1"/>
  <c r="A16" i="1"/>
  <c r="E16" i="1"/>
  <c r="G16" i="1"/>
  <c r="I16" i="1"/>
  <c r="J16" i="1"/>
  <c r="K16" i="1"/>
  <c r="L16" i="1"/>
  <c r="M16" i="1"/>
  <c r="D17" i="1"/>
  <c r="E17" i="1"/>
  <c r="G17" i="1"/>
  <c r="I17" i="1"/>
  <c r="J17" i="1"/>
  <c r="K17" i="1"/>
  <c r="L17" i="1"/>
  <c r="M17" i="1"/>
  <c r="D18" i="1"/>
  <c r="A18" i="1" s="1"/>
  <c r="E18" i="1"/>
  <c r="G18" i="1"/>
  <c r="I18" i="1"/>
  <c r="J18" i="1"/>
  <c r="K18" i="1"/>
  <c r="L18" i="1"/>
  <c r="M18" i="1"/>
  <c r="D19" i="1"/>
  <c r="E19" i="1"/>
  <c r="G19" i="1"/>
  <c r="I19" i="1"/>
  <c r="J19" i="1"/>
  <c r="K19" i="1"/>
  <c r="L19" i="1"/>
  <c r="M19" i="1"/>
  <c r="D20" i="1"/>
  <c r="A20" i="1" s="1"/>
  <c r="E20" i="1"/>
  <c r="G20" i="1"/>
  <c r="I20" i="1"/>
  <c r="J20" i="1"/>
  <c r="K20" i="1"/>
  <c r="L20" i="1"/>
  <c r="M20" i="1"/>
  <c r="D21" i="1"/>
  <c r="E21" i="1"/>
  <c r="G21" i="1"/>
  <c r="I21" i="1"/>
  <c r="J21" i="1"/>
  <c r="K21" i="1"/>
  <c r="L21" i="1"/>
  <c r="M21" i="1"/>
  <c r="D22" i="1"/>
  <c r="B22" i="1"/>
  <c r="E22" i="1"/>
  <c r="G22" i="1"/>
  <c r="I22" i="1"/>
  <c r="J22" i="1"/>
  <c r="K22" i="1"/>
  <c r="L22" i="1"/>
  <c r="M22" i="1"/>
  <c r="D23" i="1"/>
  <c r="E23" i="1"/>
  <c r="G23" i="1"/>
  <c r="I23" i="1"/>
  <c r="J23" i="1"/>
  <c r="K23" i="1"/>
  <c r="L23" i="1"/>
  <c r="M23" i="1"/>
  <c r="D24" i="1"/>
  <c r="B24" i="1" s="1"/>
  <c r="E24" i="1"/>
  <c r="G24" i="1"/>
  <c r="I24" i="1"/>
  <c r="J24" i="1"/>
  <c r="K24" i="1"/>
  <c r="L24" i="1"/>
  <c r="M24" i="1"/>
  <c r="D25" i="1"/>
  <c r="E25" i="1"/>
  <c r="G25" i="1"/>
  <c r="I25" i="1"/>
  <c r="J25" i="1"/>
  <c r="K25" i="1"/>
  <c r="L25" i="1"/>
  <c r="M25" i="1"/>
  <c r="D26" i="1"/>
  <c r="A26" i="1" s="1"/>
  <c r="E26" i="1"/>
  <c r="B26" i="1" s="1"/>
  <c r="G26" i="1"/>
  <c r="I26" i="1"/>
  <c r="J26" i="1"/>
  <c r="K26" i="1"/>
  <c r="L26" i="1"/>
  <c r="M26" i="1"/>
  <c r="D27" i="1"/>
  <c r="E27" i="1"/>
  <c r="G27" i="1"/>
  <c r="I27" i="1"/>
  <c r="J27" i="1"/>
  <c r="K27" i="1"/>
  <c r="L27" i="1"/>
  <c r="M27" i="1"/>
  <c r="D28" i="1"/>
  <c r="A28" i="1"/>
  <c r="E28" i="1"/>
  <c r="G28" i="1"/>
  <c r="I28" i="1"/>
  <c r="J28" i="1"/>
  <c r="K28" i="1"/>
  <c r="L28" i="1"/>
  <c r="M28" i="1"/>
  <c r="D29" i="1"/>
  <c r="E29" i="1"/>
  <c r="G29" i="1"/>
  <c r="I29" i="1"/>
  <c r="J29" i="1"/>
  <c r="K29" i="1"/>
  <c r="L29" i="1"/>
  <c r="M29" i="1"/>
  <c r="D30" i="1"/>
  <c r="A30" i="1" s="1"/>
  <c r="E30" i="1"/>
  <c r="G30" i="1"/>
  <c r="I30" i="1"/>
  <c r="J30" i="1"/>
  <c r="K30" i="1"/>
  <c r="L30" i="1"/>
  <c r="M30" i="1"/>
  <c r="D31" i="1"/>
  <c r="E31" i="1"/>
  <c r="G31" i="1"/>
  <c r="I31" i="1"/>
  <c r="J31" i="1"/>
  <c r="K31" i="1"/>
  <c r="L31" i="1"/>
  <c r="M31" i="1"/>
  <c r="D32" i="1"/>
  <c r="A32" i="1"/>
  <c r="E32" i="1"/>
  <c r="G32" i="1"/>
  <c r="I32" i="1"/>
  <c r="J32" i="1"/>
  <c r="K32" i="1"/>
  <c r="L32" i="1"/>
  <c r="M32" i="1"/>
  <c r="D33" i="1"/>
  <c r="E33" i="1"/>
  <c r="G33" i="1"/>
  <c r="I33" i="1"/>
  <c r="J33" i="1"/>
  <c r="K33" i="1"/>
  <c r="L33" i="1"/>
  <c r="M33" i="1"/>
  <c r="D34" i="1"/>
  <c r="A34" i="1" s="1"/>
  <c r="E34" i="1"/>
  <c r="G34" i="1"/>
  <c r="I34" i="1"/>
  <c r="J34" i="1"/>
  <c r="K34" i="1"/>
  <c r="L34" i="1"/>
  <c r="M34" i="1"/>
  <c r="D35" i="1"/>
  <c r="E35" i="1"/>
  <c r="G35" i="1"/>
  <c r="I35" i="1"/>
  <c r="J35" i="1"/>
  <c r="K35" i="1"/>
  <c r="L35" i="1"/>
  <c r="M35" i="1"/>
  <c r="D36" i="1"/>
  <c r="B36" i="1" s="1"/>
  <c r="E36" i="1"/>
  <c r="G36" i="1"/>
  <c r="I36" i="1"/>
  <c r="J36" i="1"/>
  <c r="K36" i="1"/>
  <c r="L36" i="1"/>
  <c r="M36" i="1"/>
  <c r="D37" i="1"/>
  <c r="E37" i="1"/>
  <c r="G37" i="1"/>
  <c r="I37" i="1"/>
  <c r="J37" i="1"/>
  <c r="K37" i="1"/>
  <c r="L37" i="1"/>
  <c r="M37" i="1"/>
  <c r="D38" i="1"/>
  <c r="A38" i="1"/>
  <c r="E38" i="1"/>
  <c r="G38" i="1"/>
  <c r="I38" i="1"/>
  <c r="J38" i="1"/>
  <c r="K38" i="1"/>
  <c r="L38" i="1"/>
  <c r="M38" i="1"/>
  <c r="D39" i="1"/>
  <c r="E39" i="1"/>
  <c r="G39" i="1"/>
  <c r="I39" i="1"/>
  <c r="J39" i="1"/>
  <c r="K39" i="1"/>
  <c r="L39" i="1"/>
  <c r="M39" i="1"/>
  <c r="D40" i="1"/>
  <c r="B40" i="1" s="1"/>
  <c r="E40" i="1"/>
  <c r="G40" i="1"/>
  <c r="I40" i="1"/>
  <c r="J40" i="1"/>
  <c r="K40" i="1"/>
  <c r="L40" i="1"/>
  <c r="M40" i="1"/>
  <c r="D41" i="1"/>
  <c r="E41" i="1"/>
  <c r="G41" i="1"/>
  <c r="I41" i="1"/>
  <c r="J41" i="1"/>
  <c r="K41" i="1"/>
  <c r="L41" i="1"/>
  <c r="M41" i="1"/>
  <c r="D42" i="1"/>
  <c r="B42" i="1" s="1"/>
  <c r="E42" i="1"/>
  <c r="A42" i="1" s="1"/>
  <c r="G42" i="1"/>
  <c r="I42" i="1"/>
  <c r="J42" i="1"/>
  <c r="K42" i="1"/>
  <c r="L42" i="1"/>
  <c r="M42" i="1"/>
  <c r="D43" i="1"/>
  <c r="E43" i="1"/>
  <c r="G43" i="1"/>
  <c r="I43" i="1"/>
  <c r="J43" i="1"/>
  <c r="K43" i="1"/>
  <c r="L43" i="1"/>
  <c r="M43" i="1"/>
  <c r="D44" i="1"/>
  <c r="A44" i="1"/>
  <c r="E44" i="1"/>
  <c r="G44" i="1"/>
  <c r="I44" i="1"/>
  <c r="J44" i="1"/>
  <c r="K44" i="1"/>
  <c r="L44" i="1"/>
  <c r="M44" i="1"/>
  <c r="D45" i="1"/>
  <c r="E45" i="1"/>
  <c r="G45" i="1"/>
  <c r="I45" i="1"/>
  <c r="J45" i="1"/>
  <c r="K45" i="1"/>
  <c r="L45" i="1"/>
  <c r="M45" i="1"/>
  <c r="D46" i="1"/>
  <c r="A46" i="1" s="1"/>
  <c r="E46" i="1"/>
  <c r="G46" i="1"/>
  <c r="I46" i="1"/>
  <c r="J46" i="1"/>
  <c r="K46" i="1"/>
  <c r="L46" i="1"/>
  <c r="M46" i="1"/>
  <c r="D47" i="1"/>
  <c r="E47" i="1"/>
  <c r="G47" i="1"/>
  <c r="I47" i="1"/>
  <c r="J47" i="1"/>
  <c r="K47" i="1"/>
  <c r="L47" i="1"/>
  <c r="M47" i="1"/>
  <c r="D48" i="1"/>
  <c r="A48" i="1"/>
  <c r="E48" i="1"/>
  <c r="G48" i="1"/>
  <c r="I48" i="1"/>
  <c r="J48" i="1"/>
  <c r="K48" i="1"/>
  <c r="L48" i="1"/>
  <c r="M48" i="1"/>
  <c r="D49" i="1"/>
  <c r="E49" i="1"/>
  <c r="G49" i="1"/>
  <c r="I49" i="1"/>
  <c r="J49" i="1"/>
  <c r="K49" i="1"/>
  <c r="L49" i="1"/>
  <c r="M49" i="1"/>
  <c r="D50" i="1"/>
  <c r="A50" i="1" s="1"/>
  <c r="E50" i="1"/>
  <c r="G50" i="1"/>
  <c r="I50" i="1"/>
  <c r="J50" i="1"/>
  <c r="K50" i="1"/>
  <c r="L50" i="1"/>
  <c r="M50" i="1"/>
  <c r="D51" i="1"/>
  <c r="E51" i="1"/>
  <c r="G51" i="1"/>
  <c r="I51" i="1"/>
  <c r="J51" i="1"/>
  <c r="K51" i="1"/>
  <c r="L51" i="1"/>
  <c r="M51" i="1"/>
  <c r="D52" i="1"/>
  <c r="E52" i="1"/>
  <c r="B52" i="1" s="1"/>
  <c r="G52" i="1"/>
  <c r="I52" i="1"/>
  <c r="J52" i="1"/>
  <c r="K52" i="1"/>
  <c r="L52" i="1"/>
  <c r="M52" i="1"/>
  <c r="D53" i="1"/>
  <c r="E53" i="1"/>
  <c r="G53" i="1"/>
  <c r="I53" i="1"/>
  <c r="J53" i="1"/>
  <c r="K53" i="1"/>
  <c r="L53" i="1"/>
  <c r="M53" i="1"/>
  <c r="D54" i="1"/>
  <c r="E54" i="1"/>
  <c r="G54" i="1"/>
  <c r="I54" i="1"/>
  <c r="J54" i="1"/>
  <c r="K54" i="1"/>
  <c r="L54" i="1"/>
  <c r="M54" i="1"/>
  <c r="D55" i="1"/>
  <c r="E55" i="1"/>
  <c r="G55" i="1"/>
  <c r="I55" i="1"/>
  <c r="J55" i="1"/>
  <c r="K55" i="1"/>
  <c r="L55" i="1"/>
  <c r="M55" i="1"/>
  <c r="D56" i="1"/>
  <c r="E56" i="1"/>
  <c r="G56" i="1"/>
  <c r="I56" i="1"/>
  <c r="J56" i="1"/>
  <c r="K56" i="1"/>
  <c r="L56" i="1"/>
  <c r="M56" i="1"/>
  <c r="D57" i="1"/>
  <c r="E57" i="1"/>
  <c r="G57" i="1"/>
  <c r="I57" i="1"/>
  <c r="J57" i="1"/>
  <c r="K57" i="1"/>
  <c r="L57" i="1"/>
  <c r="M57" i="1"/>
  <c r="D58" i="1"/>
  <c r="E58" i="1"/>
  <c r="G58" i="1"/>
  <c r="I58" i="1"/>
  <c r="J58" i="1"/>
  <c r="K58" i="1"/>
  <c r="L58" i="1"/>
  <c r="M58" i="1"/>
  <c r="D59" i="1"/>
  <c r="E59" i="1"/>
  <c r="G59" i="1"/>
  <c r="I59" i="1"/>
  <c r="J59" i="1"/>
  <c r="K59" i="1"/>
  <c r="L59" i="1"/>
  <c r="M59" i="1"/>
  <c r="D60" i="1"/>
  <c r="E60" i="1"/>
  <c r="G60" i="1"/>
  <c r="I60" i="1"/>
  <c r="J60" i="1"/>
  <c r="K60" i="1"/>
  <c r="L60" i="1"/>
  <c r="M60" i="1"/>
  <c r="D61" i="1"/>
  <c r="E61" i="1"/>
  <c r="G61" i="1"/>
  <c r="I61" i="1"/>
  <c r="J61" i="1"/>
  <c r="K61" i="1"/>
  <c r="L61" i="1"/>
  <c r="M61" i="1"/>
  <c r="D62" i="1"/>
  <c r="E62" i="1"/>
  <c r="G62" i="1"/>
  <c r="I62" i="1"/>
  <c r="J62" i="1"/>
  <c r="K62" i="1"/>
  <c r="L62" i="1"/>
  <c r="M62" i="1"/>
  <c r="D63" i="1"/>
  <c r="E63" i="1"/>
  <c r="G63" i="1"/>
  <c r="I63" i="1"/>
  <c r="J63" i="1"/>
  <c r="K63" i="1"/>
  <c r="L63" i="1"/>
  <c r="M63" i="1"/>
  <c r="D64" i="1"/>
  <c r="E64" i="1"/>
  <c r="G64" i="1"/>
  <c r="I64" i="1"/>
  <c r="J64" i="1"/>
  <c r="K64" i="1"/>
  <c r="L64" i="1"/>
  <c r="M64" i="1"/>
  <c r="D65" i="1"/>
  <c r="E65" i="1"/>
  <c r="G65" i="1"/>
  <c r="I65" i="1"/>
  <c r="J65" i="1"/>
  <c r="K65" i="1"/>
  <c r="L65" i="1"/>
  <c r="M65" i="1"/>
  <c r="D66" i="1"/>
  <c r="E66" i="1"/>
  <c r="G66" i="1"/>
  <c r="I66" i="1"/>
  <c r="J66" i="1"/>
  <c r="K66" i="1"/>
  <c r="L66" i="1"/>
  <c r="M66" i="1"/>
  <c r="D67" i="1"/>
  <c r="E67" i="1"/>
  <c r="G67" i="1"/>
  <c r="I67" i="1"/>
  <c r="J67" i="1"/>
  <c r="K67" i="1"/>
  <c r="L67" i="1"/>
  <c r="M67" i="1"/>
  <c r="D68" i="1"/>
  <c r="E68" i="1"/>
  <c r="G68" i="1"/>
  <c r="I68" i="1"/>
  <c r="J68" i="1"/>
  <c r="K68" i="1"/>
  <c r="L68" i="1"/>
  <c r="M68" i="1"/>
  <c r="D69" i="1"/>
  <c r="E69" i="1"/>
  <c r="G69" i="1"/>
  <c r="I69" i="1"/>
  <c r="J69" i="1"/>
  <c r="K69" i="1"/>
  <c r="L69" i="1"/>
  <c r="M69" i="1"/>
  <c r="D70" i="1"/>
  <c r="E70" i="1"/>
  <c r="G70" i="1"/>
  <c r="I70" i="1"/>
  <c r="J70" i="1"/>
  <c r="K70" i="1"/>
  <c r="L70" i="1"/>
  <c r="M70" i="1"/>
  <c r="D71" i="1"/>
  <c r="E71" i="1"/>
  <c r="G71" i="1"/>
  <c r="I71" i="1"/>
  <c r="J71" i="1"/>
  <c r="K71" i="1"/>
  <c r="L71" i="1"/>
  <c r="M71" i="1"/>
  <c r="D72" i="1"/>
  <c r="E72" i="1"/>
  <c r="G72" i="1"/>
  <c r="I72" i="1"/>
  <c r="J72" i="1"/>
  <c r="K72" i="1"/>
  <c r="L72" i="1"/>
  <c r="M72" i="1"/>
  <c r="D73" i="1"/>
  <c r="E73" i="1"/>
  <c r="G73" i="1"/>
  <c r="I73" i="1"/>
  <c r="J73" i="1"/>
  <c r="K73" i="1"/>
  <c r="L73" i="1"/>
  <c r="M73" i="1"/>
  <c r="D74" i="1"/>
  <c r="E74" i="1"/>
  <c r="G74" i="1"/>
  <c r="I74" i="1"/>
  <c r="J74" i="1"/>
  <c r="K74" i="1"/>
  <c r="L74" i="1"/>
  <c r="M74" i="1"/>
  <c r="D75" i="1"/>
  <c r="E75" i="1"/>
  <c r="G75" i="1"/>
  <c r="I75" i="1"/>
  <c r="J75" i="1"/>
  <c r="K75" i="1"/>
  <c r="L75" i="1"/>
  <c r="M75" i="1"/>
  <c r="D76" i="1"/>
  <c r="E76" i="1"/>
  <c r="G76" i="1"/>
  <c r="I76" i="1"/>
  <c r="J76" i="1"/>
  <c r="K76" i="1"/>
  <c r="L76" i="1"/>
  <c r="M76" i="1"/>
  <c r="D77" i="1"/>
  <c r="E77" i="1"/>
  <c r="G77" i="1"/>
  <c r="I77" i="1"/>
  <c r="J77" i="1"/>
  <c r="K77" i="1"/>
  <c r="L77" i="1"/>
  <c r="M77" i="1"/>
  <c r="D78" i="1"/>
  <c r="E78" i="1"/>
  <c r="G78" i="1"/>
  <c r="I78" i="1"/>
  <c r="J78" i="1"/>
  <c r="K78" i="1"/>
  <c r="L78" i="1"/>
  <c r="M78" i="1"/>
  <c r="D79" i="1"/>
  <c r="E79" i="1"/>
  <c r="G79" i="1"/>
  <c r="I79" i="1"/>
  <c r="J79" i="1"/>
  <c r="K79" i="1"/>
  <c r="L79" i="1"/>
  <c r="M79" i="1"/>
  <c r="D80" i="1"/>
  <c r="E80" i="1"/>
  <c r="G80" i="1"/>
  <c r="I80" i="1"/>
  <c r="J80" i="1"/>
  <c r="K80" i="1"/>
  <c r="L80" i="1"/>
  <c r="M80" i="1"/>
  <c r="D81" i="1"/>
  <c r="E81" i="1"/>
  <c r="G81" i="1"/>
  <c r="I81" i="1"/>
  <c r="J81" i="1"/>
  <c r="K81" i="1"/>
  <c r="L81" i="1"/>
  <c r="M81" i="1"/>
  <c r="D82" i="1"/>
  <c r="E82" i="1"/>
  <c r="G82" i="1"/>
  <c r="I82" i="1"/>
  <c r="J82" i="1"/>
  <c r="K82" i="1"/>
  <c r="L82" i="1"/>
  <c r="M82" i="1"/>
  <c r="D83" i="1"/>
  <c r="E83" i="1"/>
  <c r="G83" i="1"/>
  <c r="I83" i="1"/>
  <c r="J83" i="1"/>
  <c r="K83" i="1"/>
  <c r="L83" i="1"/>
  <c r="M83" i="1"/>
  <c r="D84" i="1"/>
  <c r="E84" i="1"/>
  <c r="G84" i="1"/>
  <c r="I84" i="1"/>
  <c r="J84" i="1"/>
  <c r="K84" i="1"/>
  <c r="L84" i="1"/>
  <c r="M84" i="1"/>
  <c r="D85" i="1"/>
  <c r="E85" i="1"/>
  <c r="G85" i="1"/>
  <c r="I85" i="1"/>
  <c r="J85" i="1"/>
  <c r="K85" i="1"/>
  <c r="L85" i="1"/>
  <c r="M85" i="1"/>
  <c r="D86" i="1"/>
  <c r="E86" i="1"/>
  <c r="G86" i="1"/>
  <c r="I86" i="1"/>
  <c r="J86" i="1"/>
  <c r="K86" i="1"/>
  <c r="L86" i="1"/>
  <c r="M86" i="1"/>
  <c r="D87" i="1"/>
  <c r="E87" i="1"/>
  <c r="G87" i="1"/>
  <c r="I87" i="1"/>
  <c r="J87" i="1"/>
  <c r="K87" i="1"/>
  <c r="L87" i="1"/>
  <c r="M87" i="1"/>
  <c r="D88" i="1"/>
  <c r="E88" i="1"/>
  <c r="G88" i="1"/>
  <c r="I88" i="1"/>
  <c r="J88" i="1"/>
  <c r="K88" i="1"/>
  <c r="L88" i="1"/>
  <c r="M88" i="1"/>
  <c r="D89" i="1"/>
  <c r="E89" i="1"/>
  <c r="G89" i="1"/>
  <c r="I89" i="1"/>
  <c r="J89" i="1"/>
  <c r="K89" i="1"/>
  <c r="L89" i="1"/>
  <c r="M89" i="1"/>
  <c r="D90" i="1"/>
  <c r="E90" i="1"/>
  <c r="G90" i="1"/>
  <c r="I90" i="1"/>
  <c r="J90" i="1"/>
  <c r="K90" i="1"/>
  <c r="L90" i="1"/>
  <c r="M90" i="1"/>
  <c r="D91" i="1"/>
  <c r="E91" i="1"/>
  <c r="G91" i="1"/>
  <c r="I91" i="1"/>
  <c r="J91" i="1"/>
  <c r="K91" i="1"/>
  <c r="L91" i="1"/>
  <c r="M91" i="1"/>
  <c r="D92" i="1"/>
  <c r="E92" i="1"/>
  <c r="B92" i="1"/>
  <c r="G92" i="1"/>
  <c r="I92" i="1"/>
  <c r="J92" i="1"/>
  <c r="K92" i="1"/>
  <c r="L92" i="1"/>
  <c r="M92" i="1"/>
  <c r="D93" i="1"/>
  <c r="E93" i="1"/>
  <c r="G93" i="1"/>
  <c r="I93" i="1"/>
  <c r="J93" i="1"/>
  <c r="K93" i="1"/>
  <c r="L93" i="1"/>
  <c r="M93" i="1"/>
  <c r="D94" i="1"/>
  <c r="A94" i="1" s="1"/>
  <c r="E94" i="1"/>
  <c r="G94" i="1"/>
  <c r="I94" i="1"/>
  <c r="J94" i="1"/>
  <c r="K94" i="1"/>
  <c r="L94" i="1"/>
  <c r="M94" i="1"/>
  <c r="D95" i="1"/>
  <c r="E95" i="1"/>
  <c r="G95" i="1"/>
  <c r="I95" i="1"/>
  <c r="J95" i="1"/>
  <c r="K95" i="1"/>
  <c r="L95" i="1"/>
  <c r="M95" i="1"/>
  <c r="D96" i="1"/>
  <c r="E96" i="1"/>
  <c r="G96" i="1"/>
  <c r="I96" i="1"/>
  <c r="J96" i="1"/>
  <c r="K96" i="1"/>
  <c r="L96" i="1"/>
  <c r="M96" i="1"/>
  <c r="D97" i="1"/>
  <c r="E97" i="1"/>
  <c r="G97" i="1"/>
  <c r="I97" i="1"/>
  <c r="J97" i="1"/>
  <c r="K97" i="1"/>
  <c r="L97" i="1"/>
  <c r="M97" i="1"/>
  <c r="D98" i="1"/>
  <c r="E98" i="1"/>
  <c r="G98" i="1"/>
  <c r="I98" i="1"/>
  <c r="J98" i="1"/>
  <c r="K98" i="1"/>
  <c r="L98" i="1"/>
  <c r="M98" i="1"/>
  <c r="D99" i="1"/>
  <c r="E99" i="1"/>
  <c r="G99" i="1"/>
  <c r="I99" i="1"/>
  <c r="J99" i="1"/>
  <c r="K99" i="1"/>
  <c r="L99" i="1"/>
  <c r="M99" i="1"/>
  <c r="D100" i="1"/>
  <c r="E100" i="1"/>
  <c r="G100" i="1"/>
  <c r="I100" i="1"/>
  <c r="J100" i="1"/>
  <c r="K100" i="1"/>
  <c r="L100" i="1"/>
  <c r="M100" i="1"/>
  <c r="D101" i="1"/>
  <c r="E101" i="1"/>
  <c r="G101" i="1"/>
  <c r="I101" i="1"/>
  <c r="J101" i="1"/>
  <c r="K101" i="1"/>
  <c r="L101" i="1"/>
  <c r="M101" i="1"/>
  <c r="D102" i="1"/>
  <c r="E102" i="1"/>
  <c r="G102" i="1"/>
  <c r="I102" i="1"/>
  <c r="J102" i="1"/>
  <c r="K102" i="1"/>
  <c r="L102" i="1"/>
  <c r="M102" i="1"/>
  <c r="D103" i="1"/>
  <c r="E103" i="1"/>
  <c r="G103" i="1"/>
  <c r="I103" i="1"/>
  <c r="J103" i="1"/>
  <c r="K103" i="1"/>
  <c r="L103" i="1"/>
  <c r="M103" i="1"/>
  <c r="D104" i="1"/>
  <c r="E104" i="1"/>
  <c r="B104" i="1"/>
  <c r="G104" i="1"/>
  <c r="I104" i="1"/>
  <c r="J104" i="1"/>
  <c r="K104" i="1"/>
  <c r="L104" i="1"/>
  <c r="M104" i="1"/>
  <c r="D105" i="1"/>
  <c r="E105" i="1"/>
  <c r="G105" i="1"/>
  <c r="I105" i="1"/>
  <c r="J105" i="1"/>
  <c r="K105" i="1"/>
  <c r="L105" i="1"/>
  <c r="M105" i="1"/>
  <c r="D106" i="1"/>
  <c r="E106" i="1"/>
  <c r="A106" i="1" s="1"/>
  <c r="G106" i="1"/>
  <c r="I106" i="1"/>
  <c r="J106" i="1"/>
  <c r="K106" i="1"/>
  <c r="L106" i="1"/>
  <c r="M106" i="1"/>
  <c r="D107" i="1"/>
  <c r="E107" i="1"/>
  <c r="G107" i="1"/>
  <c r="I107" i="1"/>
  <c r="J107" i="1"/>
  <c r="K107" i="1"/>
  <c r="L107" i="1"/>
  <c r="M107" i="1"/>
  <c r="D108" i="1"/>
  <c r="E108" i="1"/>
  <c r="A108" i="1" s="1"/>
  <c r="G108" i="1"/>
  <c r="I108" i="1"/>
  <c r="J108" i="1"/>
  <c r="K108" i="1"/>
  <c r="L108" i="1"/>
  <c r="M108" i="1"/>
  <c r="D109" i="1"/>
  <c r="E109" i="1"/>
  <c r="G109" i="1"/>
  <c r="I109" i="1"/>
  <c r="J109" i="1"/>
  <c r="K109" i="1"/>
  <c r="L109" i="1"/>
  <c r="M109" i="1"/>
  <c r="D110" i="1"/>
  <c r="E110" i="1"/>
  <c r="B110" i="1" s="1"/>
  <c r="G110" i="1"/>
  <c r="I110" i="1"/>
  <c r="J110" i="1"/>
  <c r="K110" i="1"/>
  <c r="L110" i="1"/>
  <c r="M110" i="1"/>
  <c r="D111" i="1"/>
  <c r="E111" i="1"/>
  <c r="G111" i="1"/>
  <c r="I111" i="1"/>
  <c r="J111" i="1"/>
  <c r="K111" i="1"/>
  <c r="L111" i="1"/>
  <c r="M111" i="1"/>
  <c r="D112" i="1"/>
  <c r="E112" i="1"/>
  <c r="B112" i="1" s="1"/>
  <c r="G112" i="1"/>
  <c r="I112" i="1"/>
  <c r="J112" i="1"/>
  <c r="K112" i="1"/>
  <c r="L112" i="1"/>
  <c r="M112" i="1"/>
  <c r="D113" i="1"/>
  <c r="E113" i="1"/>
  <c r="G113" i="1"/>
  <c r="I113" i="1"/>
  <c r="J113" i="1"/>
  <c r="K113" i="1"/>
  <c r="L113" i="1"/>
  <c r="M113" i="1"/>
  <c r="D114" i="1"/>
  <c r="E114" i="1"/>
  <c r="B114" i="1" s="1"/>
  <c r="G114" i="1"/>
  <c r="I114" i="1"/>
  <c r="J114" i="1"/>
  <c r="K114" i="1"/>
  <c r="L114" i="1"/>
  <c r="M114" i="1"/>
  <c r="D115" i="1"/>
  <c r="E115" i="1"/>
  <c r="G115" i="1"/>
  <c r="I115" i="1"/>
  <c r="J115" i="1"/>
  <c r="K115" i="1"/>
  <c r="L115" i="1"/>
  <c r="M115" i="1"/>
  <c r="D116" i="1"/>
  <c r="E116" i="1"/>
  <c r="A116" i="1" s="1"/>
  <c r="G116" i="1"/>
  <c r="I116" i="1"/>
  <c r="J116" i="1"/>
  <c r="K116" i="1"/>
  <c r="L116" i="1"/>
  <c r="M116" i="1"/>
  <c r="D117" i="1"/>
  <c r="E117" i="1"/>
  <c r="G117" i="1"/>
  <c r="I117" i="1"/>
  <c r="J117" i="1"/>
  <c r="K117" i="1"/>
  <c r="L117" i="1"/>
  <c r="M117" i="1"/>
  <c r="D118" i="1"/>
  <c r="E118" i="1"/>
  <c r="B118" i="1" s="1"/>
  <c r="G118" i="1"/>
  <c r="I118" i="1"/>
  <c r="J118" i="1"/>
  <c r="K118" i="1"/>
  <c r="L118" i="1"/>
  <c r="M118" i="1"/>
  <c r="D119" i="1"/>
  <c r="E119" i="1"/>
  <c r="G119" i="1"/>
  <c r="I119" i="1"/>
  <c r="J119" i="1"/>
  <c r="K119" i="1"/>
  <c r="L119" i="1"/>
  <c r="M119" i="1"/>
  <c r="D120" i="1"/>
  <c r="E120" i="1"/>
  <c r="B120" i="1" s="1"/>
  <c r="G120" i="1"/>
  <c r="I120" i="1"/>
  <c r="J120" i="1"/>
  <c r="K120" i="1"/>
  <c r="L120" i="1"/>
  <c r="M120" i="1"/>
  <c r="D121" i="1"/>
  <c r="E121" i="1"/>
  <c r="G121" i="1"/>
  <c r="I121" i="1"/>
  <c r="J121" i="1"/>
  <c r="K121" i="1"/>
  <c r="L121" i="1"/>
  <c r="M121" i="1"/>
  <c r="D122" i="1"/>
  <c r="B122" i="1" s="1"/>
  <c r="E122" i="1"/>
  <c r="G122" i="1"/>
  <c r="I122" i="1"/>
  <c r="J122" i="1"/>
  <c r="K122" i="1"/>
  <c r="L122" i="1"/>
  <c r="M122" i="1"/>
  <c r="D123" i="1"/>
  <c r="E123" i="1"/>
  <c r="G123" i="1"/>
  <c r="I123" i="1"/>
  <c r="J123" i="1"/>
  <c r="K123" i="1"/>
  <c r="L123" i="1"/>
  <c r="M123" i="1"/>
  <c r="D124" i="1"/>
  <c r="B124" i="1" s="1"/>
  <c r="E124" i="1"/>
  <c r="G124" i="1"/>
  <c r="I124" i="1"/>
  <c r="J124" i="1"/>
  <c r="K124" i="1"/>
  <c r="L124" i="1"/>
  <c r="M124" i="1"/>
  <c r="D125" i="1"/>
  <c r="E125" i="1"/>
  <c r="G125" i="1"/>
  <c r="I125" i="1"/>
  <c r="J125" i="1"/>
  <c r="K125" i="1"/>
  <c r="L125" i="1"/>
  <c r="M125" i="1"/>
  <c r="D126" i="1"/>
  <c r="B126" i="1" s="1"/>
  <c r="E126" i="1"/>
  <c r="G126" i="1"/>
  <c r="I126" i="1"/>
  <c r="J126" i="1"/>
  <c r="K126" i="1"/>
  <c r="L126" i="1"/>
  <c r="M126" i="1"/>
  <c r="D127" i="1"/>
  <c r="E127" i="1"/>
  <c r="G127" i="1"/>
  <c r="I127" i="1"/>
  <c r="J127" i="1"/>
  <c r="K127" i="1"/>
  <c r="L127" i="1"/>
  <c r="M127" i="1"/>
  <c r="D128" i="1"/>
  <c r="B128" i="1" s="1"/>
  <c r="E128" i="1"/>
  <c r="G128" i="1"/>
  <c r="I128" i="1"/>
  <c r="J128" i="1"/>
  <c r="K128" i="1"/>
  <c r="L128" i="1"/>
  <c r="M128" i="1"/>
  <c r="D129" i="1"/>
  <c r="E129" i="1"/>
  <c r="G129" i="1"/>
  <c r="I129" i="1"/>
  <c r="J129" i="1"/>
  <c r="K129" i="1"/>
  <c r="L129" i="1"/>
  <c r="M129" i="1"/>
  <c r="D130" i="1"/>
  <c r="A130" i="1" s="1"/>
  <c r="E130" i="1"/>
  <c r="G130" i="1"/>
  <c r="I130" i="1"/>
  <c r="J130" i="1"/>
  <c r="K130" i="1"/>
  <c r="L130" i="1"/>
  <c r="M130" i="1"/>
  <c r="D131" i="1"/>
  <c r="E131" i="1"/>
  <c r="G131" i="1"/>
  <c r="I131" i="1"/>
  <c r="J131" i="1"/>
  <c r="K131" i="1"/>
  <c r="L131" i="1"/>
  <c r="M131" i="1"/>
  <c r="D132" i="1"/>
  <c r="A132" i="1" s="1"/>
  <c r="E132" i="1"/>
  <c r="G132" i="1"/>
  <c r="I132" i="1"/>
  <c r="J132" i="1"/>
  <c r="K132" i="1"/>
  <c r="L132" i="1"/>
  <c r="M132" i="1"/>
  <c r="D133" i="1"/>
  <c r="E133" i="1"/>
  <c r="G133" i="1"/>
  <c r="I133" i="1"/>
  <c r="J133" i="1"/>
  <c r="K133" i="1"/>
  <c r="L133" i="1"/>
  <c r="M133" i="1"/>
  <c r="D134" i="1"/>
  <c r="B134" i="1" s="1"/>
  <c r="E134" i="1"/>
  <c r="G134" i="1"/>
  <c r="I134" i="1"/>
  <c r="J134" i="1"/>
  <c r="K134" i="1"/>
  <c r="L134" i="1"/>
  <c r="M134" i="1"/>
  <c r="D135" i="1"/>
  <c r="E135" i="1"/>
  <c r="G135" i="1"/>
  <c r="I135" i="1"/>
  <c r="J135" i="1"/>
  <c r="K135" i="1"/>
  <c r="L135" i="1"/>
  <c r="M135" i="1"/>
  <c r="D136" i="1"/>
  <c r="E136" i="1"/>
  <c r="G136" i="1"/>
  <c r="I136" i="1"/>
  <c r="J136" i="1"/>
  <c r="K136" i="1"/>
  <c r="L136" i="1"/>
  <c r="M136" i="1"/>
  <c r="D137" i="1"/>
  <c r="E137" i="1"/>
  <c r="G137" i="1"/>
  <c r="I137" i="1"/>
  <c r="J137" i="1"/>
  <c r="K137" i="1"/>
  <c r="L137" i="1"/>
  <c r="M137" i="1"/>
  <c r="D138" i="1"/>
  <c r="E138" i="1"/>
  <c r="G138" i="1"/>
  <c r="I138" i="1"/>
  <c r="J138" i="1"/>
  <c r="K138" i="1"/>
  <c r="L138" i="1"/>
  <c r="M138" i="1"/>
  <c r="D139" i="1"/>
  <c r="E139" i="1"/>
  <c r="G139" i="1"/>
  <c r="I139" i="1"/>
  <c r="J139" i="1"/>
  <c r="K139" i="1"/>
  <c r="L139" i="1"/>
  <c r="M139" i="1"/>
  <c r="D140" i="1"/>
  <c r="E140" i="1"/>
  <c r="G140" i="1"/>
  <c r="I140" i="1"/>
  <c r="J140" i="1"/>
  <c r="K140" i="1"/>
  <c r="L140" i="1"/>
  <c r="M140" i="1"/>
  <c r="D141" i="1"/>
  <c r="E141" i="1"/>
  <c r="G141" i="1"/>
  <c r="I141" i="1"/>
  <c r="J141" i="1"/>
  <c r="K141" i="1"/>
  <c r="L141" i="1"/>
  <c r="M141" i="1"/>
  <c r="D142" i="1"/>
  <c r="E142" i="1"/>
  <c r="G142" i="1"/>
  <c r="I142" i="1"/>
  <c r="J142" i="1"/>
  <c r="K142" i="1"/>
  <c r="L142" i="1"/>
  <c r="M142" i="1"/>
  <c r="D143" i="1"/>
  <c r="E143" i="1"/>
  <c r="G143" i="1"/>
  <c r="I143" i="1"/>
  <c r="J143" i="1"/>
  <c r="K143" i="1"/>
  <c r="L143" i="1"/>
  <c r="M143" i="1"/>
  <c r="D144" i="1"/>
  <c r="E144" i="1"/>
  <c r="B144" i="1"/>
  <c r="G144" i="1"/>
  <c r="I144" i="1"/>
  <c r="J144" i="1"/>
  <c r="K144" i="1"/>
  <c r="L144" i="1"/>
  <c r="M144" i="1"/>
  <c r="D145" i="1"/>
  <c r="E145" i="1"/>
  <c r="G145" i="1"/>
  <c r="I145" i="1"/>
  <c r="J145" i="1"/>
  <c r="K145" i="1"/>
  <c r="L145" i="1"/>
  <c r="M145" i="1"/>
  <c r="D146" i="1"/>
  <c r="E146" i="1"/>
  <c r="G146" i="1"/>
  <c r="I146" i="1"/>
  <c r="J146" i="1"/>
  <c r="K146" i="1"/>
  <c r="L146" i="1"/>
  <c r="M146" i="1"/>
  <c r="D147" i="1"/>
  <c r="E147" i="1"/>
  <c r="G147" i="1"/>
  <c r="I147" i="1"/>
  <c r="J147" i="1"/>
  <c r="K147" i="1"/>
  <c r="L147" i="1"/>
  <c r="M147" i="1"/>
  <c r="D148" i="1"/>
  <c r="E148" i="1"/>
  <c r="G148" i="1"/>
  <c r="I148" i="1"/>
  <c r="J148" i="1"/>
  <c r="K148" i="1"/>
  <c r="L148" i="1"/>
  <c r="M148" i="1"/>
  <c r="D149" i="1"/>
  <c r="E149" i="1"/>
  <c r="G149" i="1"/>
  <c r="I149" i="1"/>
  <c r="J149" i="1"/>
  <c r="K149" i="1"/>
  <c r="L149" i="1"/>
  <c r="M149" i="1"/>
  <c r="D150" i="1"/>
  <c r="E150" i="1"/>
  <c r="G150" i="1"/>
  <c r="I150" i="1"/>
  <c r="J150" i="1"/>
  <c r="K150" i="1"/>
  <c r="L150" i="1"/>
  <c r="M150" i="1"/>
  <c r="D151" i="1"/>
  <c r="E151" i="1"/>
  <c r="G151" i="1"/>
  <c r="I151" i="1"/>
  <c r="J151" i="1"/>
  <c r="K151" i="1"/>
  <c r="L151" i="1"/>
  <c r="M151" i="1"/>
  <c r="D152" i="1"/>
  <c r="E152" i="1"/>
  <c r="G152" i="1"/>
  <c r="I152" i="1"/>
  <c r="J152" i="1"/>
  <c r="K152" i="1"/>
  <c r="L152" i="1"/>
  <c r="M152" i="1"/>
  <c r="D153" i="1"/>
  <c r="E153" i="1"/>
  <c r="G153" i="1"/>
  <c r="I153" i="1"/>
  <c r="J153" i="1"/>
  <c r="K153" i="1"/>
  <c r="L153" i="1"/>
  <c r="M153" i="1"/>
  <c r="D154" i="1"/>
  <c r="E154" i="1"/>
  <c r="G154" i="1"/>
  <c r="I154" i="1"/>
  <c r="J154" i="1"/>
  <c r="K154" i="1"/>
  <c r="L154" i="1"/>
  <c r="M154" i="1"/>
  <c r="D155" i="1"/>
  <c r="E155" i="1"/>
  <c r="G155" i="1"/>
  <c r="I155" i="1"/>
  <c r="J155" i="1"/>
  <c r="K155" i="1"/>
  <c r="L155" i="1"/>
  <c r="M155" i="1"/>
  <c r="D156" i="1"/>
  <c r="E156" i="1"/>
  <c r="G156" i="1"/>
  <c r="I156" i="1"/>
  <c r="J156" i="1"/>
  <c r="K156" i="1"/>
  <c r="L156" i="1"/>
  <c r="M156" i="1"/>
  <c r="D157" i="1"/>
  <c r="E157" i="1"/>
  <c r="G157" i="1"/>
  <c r="I157" i="1"/>
  <c r="J157" i="1"/>
  <c r="K157" i="1"/>
  <c r="L157" i="1"/>
  <c r="M157" i="1"/>
  <c r="D158" i="1"/>
  <c r="E158" i="1"/>
  <c r="A158" i="1"/>
  <c r="G158" i="1"/>
  <c r="I158" i="1"/>
  <c r="J158" i="1"/>
  <c r="K158" i="1"/>
  <c r="L158" i="1"/>
  <c r="M158" i="1"/>
  <c r="D159" i="1"/>
  <c r="E159" i="1"/>
  <c r="G159" i="1"/>
  <c r="I159" i="1"/>
  <c r="J159" i="1"/>
  <c r="K159" i="1"/>
  <c r="L159" i="1"/>
  <c r="M159" i="1"/>
  <c r="D160" i="1"/>
  <c r="E160" i="1"/>
  <c r="G160" i="1"/>
  <c r="I160" i="1"/>
  <c r="J160" i="1"/>
  <c r="K160" i="1"/>
  <c r="L160" i="1"/>
  <c r="M160" i="1"/>
  <c r="D161" i="1"/>
  <c r="E161" i="1"/>
  <c r="G161" i="1"/>
  <c r="I161" i="1"/>
  <c r="J161" i="1"/>
  <c r="K161" i="1"/>
  <c r="L161" i="1"/>
  <c r="M161" i="1"/>
  <c r="D162" i="1"/>
  <c r="E162" i="1"/>
  <c r="G162" i="1"/>
  <c r="I162" i="1"/>
  <c r="J162" i="1"/>
  <c r="K162" i="1"/>
  <c r="L162" i="1"/>
  <c r="M162" i="1"/>
  <c r="D163" i="1"/>
  <c r="E163" i="1"/>
  <c r="G163" i="1"/>
  <c r="I163" i="1"/>
  <c r="J163" i="1"/>
  <c r="K163" i="1"/>
  <c r="L163" i="1"/>
  <c r="M163" i="1"/>
  <c r="D164" i="1"/>
  <c r="E164" i="1"/>
  <c r="G164" i="1"/>
  <c r="I164" i="1"/>
  <c r="J164" i="1"/>
  <c r="K164" i="1"/>
  <c r="L164" i="1"/>
  <c r="M164" i="1"/>
  <c r="D165" i="1"/>
  <c r="E165" i="1"/>
  <c r="G165" i="1"/>
  <c r="I165" i="1"/>
  <c r="J165" i="1"/>
  <c r="K165" i="1"/>
  <c r="L165" i="1"/>
  <c r="M165" i="1"/>
  <c r="D166" i="1"/>
  <c r="E166" i="1"/>
  <c r="G166" i="1"/>
  <c r="I166" i="1"/>
  <c r="J166" i="1"/>
  <c r="K166" i="1"/>
  <c r="L166" i="1"/>
  <c r="M166" i="1"/>
  <c r="D167" i="1"/>
  <c r="E167" i="1"/>
  <c r="G167" i="1"/>
  <c r="I167" i="1"/>
  <c r="J167" i="1"/>
  <c r="K167" i="1"/>
  <c r="L167" i="1"/>
  <c r="M167" i="1"/>
  <c r="D168" i="1"/>
  <c r="E168" i="1"/>
  <c r="G168" i="1"/>
  <c r="I168" i="1"/>
  <c r="J168" i="1"/>
  <c r="K168" i="1"/>
  <c r="L168" i="1"/>
  <c r="M168" i="1"/>
  <c r="D169" i="1"/>
  <c r="E169" i="1"/>
  <c r="G169" i="1"/>
  <c r="I169" i="1"/>
  <c r="J169" i="1"/>
  <c r="K169" i="1"/>
  <c r="L169" i="1"/>
  <c r="M169" i="1"/>
  <c r="D170" i="1"/>
  <c r="E170" i="1"/>
  <c r="G170" i="1"/>
  <c r="I170" i="1"/>
  <c r="J170" i="1"/>
  <c r="K170" i="1"/>
  <c r="L170" i="1"/>
  <c r="M170" i="1"/>
  <c r="D171" i="1"/>
  <c r="E171" i="1"/>
  <c r="G171" i="1"/>
  <c r="I171" i="1"/>
  <c r="J171" i="1"/>
  <c r="K171" i="1"/>
  <c r="L171" i="1"/>
  <c r="M171" i="1"/>
  <c r="D172" i="1"/>
  <c r="E172" i="1"/>
  <c r="G172" i="1"/>
  <c r="I172" i="1"/>
  <c r="J172" i="1"/>
  <c r="K172" i="1"/>
  <c r="L172" i="1"/>
  <c r="M172" i="1"/>
  <c r="D173" i="1"/>
  <c r="E173" i="1"/>
  <c r="G173" i="1"/>
  <c r="I173" i="1"/>
  <c r="J173" i="1"/>
  <c r="K173" i="1"/>
  <c r="L173" i="1"/>
  <c r="M173" i="1"/>
  <c r="D174" i="1"/>
  <c r="E174" i="1"/>
  <c r="G174" i="1"/>
  <c r="I174" i="1"/>
  <c r="J174" i="1"/>
  <c r="K174" i="1"/>
  <c r="L174" i="1"/>
  <c r="M174" i="1"/>
  <c r="D175" i="1"/>
  <c r="E175" i="1"/>
  <c r="G175" i="1"/>
  <c r="I175" i="1"/>
  <c r="J175" i="1"/>
  <c r="K175" i="1"/>
  <c r="L175" i="1"/>
  <c r="M175" i="1"/>
  <c r="D176" i="1"/>
  <c r="E176" i="1"/>
  <c r="G176" i="1"/>
  <c r="I176" i="1"/>
  <c r="J176" i="1"/>
  <c r="K176" i="1"/>
  <c r="L176" i="1"/>
  <c r="M176" i="1"/>
  <c r="D177" i="1"/>
  <c r="E177" i="1"/>
  <c r="G177" i="1"/>
  <c r="I177" i="1"/>
  <c r="J177" i="1"/>
  <c r="K177" i="1"/>
  <c r="L177" i="1"/>
  <c r="M177" i="1"/>
  <c r="D178" i="1"/>
  <c r="E178" i="1"/>
  <c r="G178" i="1"/>
  <c r="I178" i="1"/>
  <c r="J178" i="1"/>
  <c r="K178" i="1"/>
  <c r="L178" i="1"/>
  <c r="M178" i="1"/>
  <c r="D179" i="1"/>
  <c r="E179" i="1"/>
  <c r="G179" i="1"/>
  <c r="I179" i="1"/>
  <c r="J179" i="1"/>
  <c r="K179" i="1"/>
  <c r="L179" i="1"/>
  <c r="M179" i="1"/>
  <c r="D180" i="1"/>
  <c r="B180" i="1" s="1"/>
  <c r="E180" i="1"/>
  <c r="G180" i="1"/>
  <c r="I180" i="1"/>
  <c r="J180" i="1"/>
  <c r="K180" i="1"/>
  <c r="L180" i="1"/>
  <c r="M180" i="1"/>
  <c r="D181" i="1"/>
  <c r="E181" i="1"/>
  <c r="G181" i="1"/>
  <c r="I181" i="1"/>
  <c r="J181" i="1"/>
  <c r="K181" i="1"/>
  <c r="L181" i="1"/>
  <c r="M181" i="1"/>
  <c r="D182" i="1"/>
  <c r="E182" i="1"/>
  <c r="B182" i="1"/>
  <c r="G182" i="1"/>
  <c r="I182" i="1"/>
  <c r="J182" i="1"/>
  <c r="K182" i="1"/>
  <c r="L182" i="1"/>
  <c r="M182" i="1"/>
  <c r="D183" i="1"/>
  <c r="E183" i="1"/>
  <c r="G183" i="1"/>
  <c r="I183" i="1"/>
  <c r="J183" i="1"/>
  <c r="K183" i="1"/>
  <c r="L183" i="1"/>
  <c r="M183" i="1"/>
  <c r="D184" i="1"/>
  <c r="E184" i="1"/>
  <c r="A184" i="1" s="1"/>
  <c r="G184" i="1"/>
  <c r="I184" i="1"/>
  <c r="J184" i="1"/>
  <c r="K184" i="1"/>
  <c r="L184" i="1"/>
  <c r="M184" i="1"/>
  <c r="D185" i="1"/>
  <c r="E185" i="1"/>
  <c r="G185" i="1"/>
  <c r="I185" i="1"/>
  <c r="J185" i="1"/>
  <c r="K185" i="1"/>
  <c r="L185" i="1"/>
  <c r="M185" i="1"/>
  <c r="D186" i="1"/>
  <c r="E186" i="1"/>
  <c r="B186" i="1" s="1"/>
  <c r="G186" i="1"/>
  <c r="I186" i="1"/>
  <c r="J186" i="1"/>
  <c r="K186" i="1"/>
  <c r="L186" i="1"/>
  <c r="M186" i="1"/>
  <c r="D187" i="1"/>
  <c r="E187" i="1"/>
  <c r="G187" i="1"/>
  <c r="I187" i="1"/>
  <c r="J187" i="1"/>
  <c r="K187" i="1"/>
  <c r="L187" i="1"/>
  <c r="M187" i="1"/>
  <c r="D188" i="1"/>
  <c r="E188" i="1"/>
  <c r="A188" i="1" s="1"/>
  <c r="G188" i="1"/>
  <c r="I188" i="1"/>
  <c r="J188" i="1"/>
  <c r="K188" i="1"/>
  <c r="L188" i="1"/>
  <c r="M188" i="1"/>
  <c r="D189" i="1"/>
  <c r="E189" i="1"/>
  <c r="G189" i="1"/>
  <c r="I189" i="1"/>
  <c r="J189" i="1"/>
  <c r="K189" i="1"/>
  <c r="L189" i="1"/>
  <c r="M189" i="1"/>
  <c r="D190" i="1"/>
  <c r="E190" i="1"/>
  <c r="A190" i="1" s="1"/>
  <c r="G190" i="1"/>
  <c r="I190" i="1"/>
  <c r="J190" i="1"/>
  <c r="K190" i="1"/>
  <c r="L190" i="1"/>
  <c r="M190" i="1"/>
  <c r="D191" i="1"/>
  <c r="E191" i="1"/>
  <c r="G191" i="1"/>
  <c r="I191" i="1"/>
  <c r="J191" i="1"/>
  <c r="K191" i="1"/>
  <c r="L191" i="1"/>
  <c r="M191" i="1"/>
  <c r="D192" i="1"/>
  <c r="E192" i="1"/>
  <c r="B192" i="1" s="1"/>
  <c r="G192" i="1"/>
  <c r="I192" i="1"/>
  <c r="J192" i="1"/>
  <c r="K192" i="1"/>
  <c r="L192" i="1"/>
  <c r="M192" i="1"/>
  <c r="D193" i="1"/>
  <c r="E193" i="1"/>
  <c r="G193" i="1"/>
  <c r="I193" i="1"/>
  <c r="J193" i="1"/>
  <c r="K193" i="1"/>
  <c r="L193" i="1"/>
  <c r="M193" i="1"/>
  <c r="D194" i="1"/>
  <c r="A194" i="1" s="1"/>
  <c r="E194" i="1"/>
  <c r="G194" i="1"/>
  <c r="I194" i="1"/>
  <c r="J194" i="1"/>
  <c r="K194" i="1"/>
  <c r="L194" i="1"/>
  <c r="M194" i="1"/>
  <c r="D195" i="1"/>
  <c r="E195" i="1"/>
  <c r="G195" i="1"/>
  <c r="I195" i="1"/>
  <c r="J195" i="1"/>
  <c r="K195" i="1"/>
  <c r="L195" i="1"/>
  <c r="M195" i="1"/>
  <c r="D196" i="1"/>
  <c r="B196" i="1" s="1"/>
  <c r="E196" i="1"/>
  <c r="G196" i="1"/>
  <c r="I196" i="1"/>
  <c r="J196" i="1"/>
  <c r="K196" i="1"/>
  <c r="L196" i="1"/>
  <c r="M196" i="1"/>
  <c r="D197" i="1"/>
  <c r="E197" i="1"/>
  <c r="G197" i="1"/>
  <c r="I197" i="1"/>
  <c r="J197" i="1"/>
  <c r="K197" i="1"/>
  <c r="L197" i="1"/>
  <c r="M197" i="1"/>
  <c r="D198" i="1"/>
  <c r="E198" i="1"/>
  <c r="G198" i="1"/>
  <c r="I198" i="1"/>
  <c r="J198" i="1"/>
  <c r="K198" i="1"/>
  <c r="L198" i="1"/>
  <c r="M198" i="1"/>
  <c r="D199" i="1"/>
  <c r="E199" i="1"/>
  <c r="G199" i="1"/>
  <c r="I199" i="1"/>
  <c r="J199" i="1"/>
  <c r="K199" i="1"/>
  <c r="L199" i="1"/>
  <c r="M199" i="1"/>
  <c r="D200" i="1"/>
  <c r="E200" i="1"/>
  <c r="G200" i="1"/>
  <c r="I200" i="1"/>
  <c r="J200" i="1"/>
  <c r="K200" i="1"/>
  <c r="L200" i="1"/>
  <c r="M200" i="1"/>
  <c r="D201" i="1"/>
  <c r="E201" i="1"/>
  <c r="G201" i="1"/>
  <c r="I201" i="1"/>
  <c r="J201" i="1"/>
  <c r="K201" i="1"/>
  <c r="L201" i="1"/>
  <c r="M201" i="1"/>
  <c r="D202" i="1"/>
  <c r="E202" i="1"/>
  <c r="G202" i="1"/>
  <c r="I202" i="1"/>
  <c r="J202" i="1"/>
  <c r="K202" i="1"/>
  <c r="L202" i="1"/>
  <c r="M202" i="1"/>
  <c r="D203" i="1"/>
  <c r="E203" i="1"/>
  <c r="G203" i="1"/>
  <c r="I203" i="1"/>
  <c r="J203" i="1"/>
  <c r="K203" i="1"/>
  <c r="L203" i="1"/>
  <c r="M203" i="1"/>
  <c r="D204" i="1"/>
  <c r="E204" i="1"/>
  <c r="G204" i="1"/>
  <c r="I204" i="1"/>
  <c r="J204" i="1"/>
  <c r="K204" i="1"/>
  <c r="L204" i="1"/>
  <c r="M204" i="1"/>
  <c r="D205" i="1"/>
  <c r="E205" i="1"/>
  <c r="G205" i="1"/>
  <c r="I205" i="1"/>
  <c r="J205" i="1"/>
  <c r="K205" i="1"/>
  <c r="L205" i="1"/>
  <c r="M205" i="1"/>
  <c r="D206" i="1"/>
  <c r="E206" i="1"/>
  <c r="G206" i="1"/>
  <c r="I206" i="1"/>
  <c r="J206" i="1"/>
  <c r="K206" i="1"/>
  <c r="L206" i="1"/>
  <c r="M206" i="1"/>
  <c r="D207" i="1"/>
  <c r="E207" i="1"/>
  <c r="G207" i="1"/>
  <c r="I207" i="1"/>
  <c r="J207" i="1"/>
  <c r="K207" i="1"/>
  <c r="L207" i="1"/>
  <c r="M207" i="1"/>
  <c r="D208" i="1"/>
  <c r="E208" i="1"/>
  <c r="G208" i="1"/>
  <c r="I208" i="1"/>
  <c r="J208" i="1"/>
  <c r="K208" i="1"/>
  <c r="L208" i="1"/>
  <c r="M208" i="1"/>
  <c r="D209" i="1"/>
  <c r="E209" i="1"/>
  <c r="G209" i="1"/>
  <c r="I209" i="1"/>
  <c r="J209" i="1"/>
  <c r="K209" i="1"/>
  <c r="L209" i="1"/>
  <c r="M209" i="1"/>
  <c r="D210" i="1"/>
  <c r="E210" i="1"/>
  <c r="G210" i="1"/>
  <c r="I210" i="1"/>
  <c r="J210" i="1"/>
  <c r="K210" i="1"/>
  <c r="L210" i="1"/>
  <c r="M210" i="1"/>
  <c r="D211" i="1"/>
  <c r="E211" i="1"/>
  <c r="G211" i="1"/>
  <c r="I211" i="1"/>
  <c r="J211" i="1"/>
  <c r="K211" i="1"/>
  <c r="L211" i="1"/>
  <c r="M211" i="1"/>
  <c r="D212" i="1"/>
  <c r="E212" i="1"/>
  <c r="G212" i="1"/>
  <c r="I212" i="1"/>
  <c r="J212" i="1"/>
  <c r="K212" i="1"/>
  <c r="L212" i="1"/>
  <c r="M212" i="1"/>
  <c r="D213" i="1"/>
  <c r="E213" i="1"/>
  <c r="G213" i="1"/>
  <c r="I213" i="1"/>
  <c r="J213" i="1"/>
  <c r="K213" i="1"/>
  <c r="L213" i="1"/>
  <c r="M213" i="1"/>
  <c r="D214" i="1"/>
  <c r="E214" i="1"/>
  <c r="G214" i="1"/>
  <c r="I214" i="1"/>
  <c r="J214" i="1"/>
  <c r="K214" i="1"/>
  <c r="L214" i="1"/>
  <c r="M214" i="1"/>
  <c r="D215" i="1"/>
  <c r="E215" i="1"/>
  <c r="G215" i="1"/>
  <c r="I215" i="1"/>
  <c r="J215" i="1"/>
  <c r="K215" i="1"/>
  <c r="L215" i="1"/>
  <c r="M215" i="1"/>
  <c r="D216" i="1"/>
  <c r="E216" i="1"/>
  <c r="G216" i="1"/>
  <c r="I216" i="1"/>
  <c r="J216" i="1"/>
  <c r="K216" i="1"/>
  <c r="L216" i="1"/>
  <c r="M216" i="1"/>
  <c r="D217" i="1"/>
  <c r="E217" i="1"/>
  <c r="G217" i="1"/>
  <c r="I217" i="1"/>
  <c r="J217" i="1"/>
  <c r="K217" i="1"/>
  <c r="L217" i="1"/>
  <c r="M217" i="1"/>
  <c r="D218" i="1"/>
  <c r="E218" i="1"/>
  <c r="G218" i="1"/>
  <c r="I218" i="1"/>
  <c r="J218" i="1"/>
  <c r="K218" i="1"/>
  <c r="L218" i="1"/>
  <c r="M218" i="1"/>
  <c r="D219" i="1"/>
  <c r="E219" i="1"/>
  <c r="G219" i="1"/>
  <c r="I219" i="1"/>
  <c r="J219" i="1"/>
  <c r="K219" i="1"/>
  <c r="L219" i="1"/>
  <c r="M219" i="1"/>
  <c r="D220" i="1"/>
  <c r="E220" i="1"/>
  <c r="G220" i="1"/>
  <c r="I220" i="1"/>
  <c r="J220" i="1"/>
  <c r="K220" i="1"/>
  <c r="L220" i="1"/>
  <c r="M220" i="1"/>
  <c r="D221" i="1"/>
  <c r="E221" i="1"/>
  <c r="G221" i="1"/>
  <c r="I221" i="1"/>
  <c r="J221" i="1"/>
  <c r="K221" i="1"/>
  <c r="L221" i="1"/>
  <c r="M221" i="1"/>
  <c r="D222" i="1"/>
  <c r="E222" i="1"/>
  <c r="G222" i="1"/>
  <c r="I222" i="1"/>
  <c r="J222" i="1"/>
  <c r="K222" i="1"/>
  <c r="L222" i="1"/>
  <c r="M222" i="1"/>
  <c r="D223" i="1"/>
  <c r="E223" i="1"/>
  <c r="G223" i="1"/>
  <c r="I223" i="1"/>
  <c r="J223" i="1"/>
  <c r="K223" i="1"/>
  <c r="L223" i="1"/>
  <c r="M223" i="1"/>
  <c r="D224" i="1"/>
  <c r="E224" i="1"/>
  <c r="G224" i="1"/>
  <c r="I224" i="1"/>
  <c r="J224" i="1"/>
  <c r="K224" i="1"/>
  <c r="L224" i="1"/>
  <c r="M224" i="1"/>
  <c r="D225" i="1"/>
  <c r="E225" i="1"/>
  <c r="G225" i="1"/>
  <c r="I225" i="1"/>
  <c r="J225" i="1"/>
  <c r="K225" i="1"/>
  <c r="L225" i="1"/>
  <c r="M225" i="1"/>
  <c r="D226" i="1"/>
  <c r="E226" i="1"/>
  <c r="G226" i="1"/>
  <c r="I226" i="1"/>
  <c r="J226" i="1"/>
  <c r="K226" i="1"/>
  <c r="L226" i="1"/>
  <c r="M226" i="1"/>
  <c r="D227" i="1"/>
  <c r="E227" i="1"/>
  <c r="G227" i="1"/>
  <c r="I227" i="1"/>
  <c r="J227" i="1"/>
  <c r="K227" i="1"/>
  <c r="L227" i="1"/>
  <c r="M227" i="1"/>
  <c r="D228" i="1"/>
  <c r="E228" i="1"/>
  <c r="G228" i="1"/>
  <c r="I228" i="1"/>
  <c r="J228" i="1"/>
  <c r="K228" i="1"/>
  <c r="L228" i="1"/>
  <c r="M228" i="1"/>
  <c r="D229" i="1"/>
  <c r="E229" i="1"/>
  <c r="G229" i="1"/>
  <c r="I229" i="1"/>
  <c r="J229" i="1"/>
  <c r="K229" i="1"/>
  <c r="L229" i="1"/>
  <c r="M229" i="1"/>
  <c r="D230" i="1"/>
  <c r="E230" i="1"/>
  <c r="G230" i="1"/>
  <c r="I230" i="1"/>
  <c r="J230" i="1"/>
  <c r="K230" i="1"/>
  <c r="L230" i="1"/>
  <c r="M230" i="1"/>
  <c r="D231" i="1"/>
  <c r="E231" i="1"/>
  <c r="G231" i="1"/>
  <c r="I231" i="1"/>
  <c r="J231" i="1"/>
  <c r="K231" i="1"/>
  <c r="L231" i="1"/>
  <c r="M231" i="1"/>
  <c r="D232" i="1"/>
  <c r="E232" i="1"/>
  <c r="G232" i="1"/>
  <c r="I232" i="1"/>
  <c r="J232" i="1"/>
  <c r="K232" i="1"/>
  <c r="L232" i="1"/>
  <c r="M232" i="1"/>
  <c r="D233" i="1"/>
  <c r="E233" i="1"/>
  <c r="G233" i="1"/>
  <c r="I233" i="1"/>
  <c r="J233" i="1"/>
  <c r="K233" i="1"/>
  <c r="L233" i="1"/>
  <c r="M233" i="1"/>
  <c r="D234" i="1"/>
  <c r="E234" i="1"/>
  <c r="G234" i="1"/>
  <c r="I234" i="1"/>
  <c r="J234" i="1"/>
  <c r="K234" i="1"/>
  <c r="L234" i="1"/>
  <c r="M234" i="1"/>
  <c r="D235" i="1"/>
  <c r="E235" i="1"/>
  <c r="G235" i="1"/>
  <c r="I235" i="1"/>
  <c r="J235" i="1"/>
  <c r="K235" i="1"/>
  <c r="L235" i="1"/>
  <c r="M235" i="1"/>
  <c r="D236" i="1"/>
  <c r="E236" i="1"/>
  <c r="G236" i="1"/>
  <c r="I236" i="1"/>
  <c r="J236" i="1"/>
  <c r="K236" i="1"/>
  <c r="L236" i="1"/>
  <c r="M236" i="1"/>
  <c r="D237" i="1"/>
  <c r="E237" i="1"/>
  <c r="G237" i="1"/>
  <c r="I237" i="1"/>
  <c r="J237" i="1"/>
  <c r="K237" i="1"/>
  <c r="L237" i="1"/>
  <c r="M237" i="1"/>
  <c r="D238" i="1"/>
  <c r="E238" i="1"/>
  <c r="G238" i="1"/>
  <c r="I238" i="1"/>
  <c r="J238" i="1"/>
  <c r="K238" i="1"/>
  <c r="L238" i="1"/>
  <c r="M238" i="1"/>
  <c r="D239" i="1"/>
  <c r="E239" i="1"/>
  <c r="G239" i="1"/>
  <c r="I239" i="1"/>
  <c r="J239" i="1"/>
  <c r="K239" i="1"/>
  <c r="L239" i="1"/>
  <c r="M239" i="1"/>
  <c r="D240" i="1"/>
  <c r="E240" i="1"/>
  <c r="G240" i="1"/>
  <c r="I240" i="1"/>
  <c r="J240" i="1"/>
  <c r="K240" i="1"/>
  <c r="L240" i="1"/>
  <c r="M240" i="1"/>
  <c r="D241" i="1"/>
  <c r="E241" i="1"/>
  <c r="G241" i="1"/>
  <c r="I241" i="1"/>
  <c r="J241" i="1"/>
  <c r="K241" i="1"/>
  <c r="L241" i="1"/>
  <c r="M241" i="1"/>
  <c r="D242" i="1"/>
  <c r="E242" i="1"/>
  <c r="G242" i="1"/>
  <c r="I242" i="1"/>
  <c r="J242" i="1"/>
  <c r="K242" i="1"/>
  <c r="L242" i="1"/>
  <c r="M242" i="1"/>
  <c r="D243" i="1"/>
  <c r="E243" i="1"/>
  <c r="G243" i="1"/>
  <c r="I243" i="1"/>
  <c r="J243" i="1"/>
  <c r="K243" i="1"/>
  <c r="L243" i="1"/>
  <c r="M243" i="1"/>
  <c r="D244" i="1"/>
  <c r="E244" i="1"/>
  <c r="G244" i="1"/>
  <c r="I244" i="1"/>
  <c r="J244" i="1"/>
  <c r="K244" i="1"/>
  <c r="L244" i="1"/>
  <c r="M244" i="1"/>
  <c r="D245" i="1"/>
  <c r="E245" i="1"/>
  <c r="G245" i="1"/>
  <c r="I245" i="1"/>
  <c r="J245" i="1"/>
  <c r="K245" i="1"/>
  <c r="L245" i="1"/>
  <c r="M245" i="1"/>
  <c r="D246" i="1"/>
  <c r="E246" i="1"/>
  <c r="G246" i="1"/>
  <c r="I246" i="1"/>
  <c r="J246" i="1"/>
  <c r="K246" i="1"/>
  <c r="L246" i="1"/>
  <c r="M246" i="1"/>
  <c r="D247" i="1"/>
  <c r="E247" i="1"/>
  <c r="G247" i="1"/>
  <c r="I247" i="1"/>
  <c r="J247" i="1"/>
  <c r="K247" i="1"/>
  <c r="L247" i="1"/>
  <c r="M247" i="1"/>
  <c r="D248" i="1"/>
  <c r="E248" i="1"/>
  <c r="G248" i="1"/>
  <c r="I248" i="1"/>
  <c r="J248" i="1"/>
  <c r="K248" i="1"/>
  <c r="L248" i="1"/>
  <c r="M248" i="1"/>
  <c r="D249" i="1"/>
  <c r="E249" i="1"/>
  <c r="G249" i="1"/>
  <c r="I249" i="1"/>
  <c r="J249" i="1"/>
  <c r="K249" i="1"/>
  <c r="L249" i="1"/>
  <c r="M249" i="1"/>
  <c r="D250" i="1"/>
  <c r="E250" i="1"/>
  <c r="G250" i="1"/>
  <c r="I250" i="1"/>
  <c r="J250" i="1"/>
  <c r="K250" i="1"/>
  <c r="L250" i="1"/>
  <c r="M250" i="1"/>
  <c r="D251" i="1"/>
  <c r="E251" i="1"/>
  <c r="G251" i="1"/>
  <c r="I251" i="1"/>
  <c r="J251" i="1"/>
  <c r="K251" i="1"/>
  <c r="L251" i="1"/>
  <c r="M251" i="1"/>
  <c r="D252" i="1"/>
  <c r="E252" i="1"/>
  <c r="G252" i="1"/>
  <c r="I252" i="1"/>
  <c r="J252" i="1"/>
  <c r="K252" i="1"/>
  <c r="L252" i="1"/>
  <c r="M252" i="1"/>
  <c r="D253" i="1"/>
  <c r="E253" i="1"/>
  <c r="G253" i="1"/>
  <c r="I253" i="1"/>
  <c r="J253" i="1"/>
  <c r="K253" i="1"/>
  <c r="L253" i="1"/>
  <c r="M253" i="1"/>
  <c r="D254" i="1"/>
  <c r="E254" i="1"/>
  <c r="G254" i="1"/>
  <c r="I254" i="1"/>
  <c r="J254" i="1"/>
  <c r="K254" i="1"/>
  <c r="L254" i="1"/>
  <c r="M254" i="1"/>
  <c r="D255" i="1"/>
  <c r="E255" i="1"/>
  <c r="G255" i="1"/>
  <c r="I255" i="1"/>
  <c r="J255" i="1"/>
  <c r="K255" i="1"/>
  <c r="L255" i="1"/>
  <c r="M255" i="1"/>
  <c r="D256" i="1"/>
  <c r="E256" i="1"/>
  <c r="G256" i="1"/>
  <c r="I256" i="1"/>
  <c r="J256" i="1"/>
  <c r="K256" i="1"/>
  <c r="L256" i="1"/>
  <c r="M256" i="1"/>
  <c r="D257" i="1"/>
  <c r="E257" i="1"/>
  <c r="G257" i="1"/>
  <c r="I257" i="1"/>
  <c r="J257" i="1"/>
  <c r="K257" i="1"/>
  <c r="L257" i="1"/>
  <c r="M257" i="1"/>
  <c r="D258" i="1"/>
  <c r="E258" i="1"/>
  <c r="G258" i="1"/>
  <c r="I258" i="1"/>
  <c r="J258" i="1"/>
  <c r="K258" i="1"/>
  <c r="L258" i="1"/>
  <c r="M258" i="1"/>
  <c r="D259" i="1"/>
  <c r="E259" i="1"/>
  <c r="G259" i="1"/>
  <c r="I259" i="1"/>
  <c r="J259" i="1"/>
  <c r="K259" i="1"/>
  <c r="L259" i="1"/>
  <c r="M259" i="1"/>
  <c r="D260" i="1"/>
  <c r="E260" i="1"/>
  <c r="G260" i="1"/>
  <c r="I260" i="1"/>
  <c r="J260" i="1"/>
  <c r="K260" i="1"/>
  <c r="L260" i="1"/>
  <c r="M260" i="1"/>
  <c r="D261" i="1"/>
  <c r="E261" i="1"/>
  <c r="G261" i="1"/>
  <c r="I261" i="1"/>
  <c r="J261" i="1"/>
  <c r="K261" i="1"/>
  <c r="L261" i="1"/>
  <c r="M261" i="1"/>
  <c r="D262" i="1"/>
  <c r="E262" i="1"/>
  <c r="G262" i="1"/>
  <c r="I262" i="1"/>
  <c r="J262" i="1"/>
  <c r="K262" i="1"/>
  <c r="L262" i="1"/>
  <c r="M262" i="1"/>
  <c r="D263" i="1"/>
  <c r="E263" i="1"/>
  <c r="G263" i="1"/>
  <c r="I263" i="1"/>
  <c r="J263" i="1"/>
  <c r="K263" i="1"/>
  <c r="L263" i="1"/>
  <c r="M263" i="1"/>
  <c r="D264" i="1"/>
  <c r="E264" i="1"/>
  <c r="G264" i="1"/>
  <c r="I264" i="1"/>
  <c r="J264" i="1"/>
  <c r="K264" i="1"/>
  <c r="L264" i="1"/>
  <c r="M264" i="1"/>
  <c r="D265" i="1"/>
  <c r="E265" i="1"/>
  <c r="G265" i="1"/>
  <c r="I265" i="1"/>
  <c r="J265" i="1"/>
  <c r="K265" i="1"/>
  <c r="L265" i="1"/>
  <c r="M265" i="1"/>
  <c r="D266" i="1"/>
  <c r="E266" i="1"/>
  <c r="G266" i="1"/>
  <c r="I266" i="1"/>
  <c r="J266" i="1"/>
  <c r="K266" i="1"/>
  <c r="L266" i="1"/>
  <c r="M266" i="1"/>
  <c r="D267" i="1"/>
  <c r="E267" i="1"/>
  <c r="G267" i="1"/>
  <c r="I267" i="1"/>
  <c r="J267" i="1"/>
  <c r="K267" i="1"/>
  <c r="L267" i="1"/>
  <c r="M267" i="1"/>
  <c r="D268" i="1"/>
  <c r="E268" i="1"/>
  <c r="G268" i="1"/>
  <c r="I268" i="1"/>
  <c r="J268" i="1"/>
  <c r="K268" i="1"/>
  <c r="L268" i="1"/>
  <c r="M268" i="1"/>
  <c r="D269" i="1"/>
  <c r="E269" i="1"/>
  <c r="G269" i="1"/>
  <c r="I269" i="1"/>
  <c r="J269" i="1"/>
  <c r="K269" i="1"/>
  <c r="L269" i="1"/>
  <c r="M269" i="1"/>
  <c r="D270" i="1"/>
  <c r="E270" i="1"/>
  <c r="G270" i="1"/>
  <c r="I270" i="1"/>
  <c r="J270" i="1"/>
  <c r="K270" i="1"/>
  <c r="L270" i="1"/>
  <c r="M270" i="1"/>
  <c r="D271" i="1"/>
  <c r="E271" i="1"/>
  <c r="G271" i="1"/>
  <c r="I271" i="1"/>
  <c r="J271" i="1"/>
  <c r="K271" i="1"/>
  <c r="L271" i="1"/>
  <c r="M271" i="1"/>
  <c r="D272" i="1"/>
  <c r="E272" i="1"/>
  <c r="G272" i="1"/>
  <c r="I272" i="1"/>
  <c r="J272" i="1"/>
  <c r="K272" i="1"/>
  <c r="L272" i="1"/>
  <c r="M272" i="1"/>
  <c r="D273" i="1"/>
  <c r="E273" i="1"/>
  <c r="G273" i="1"/>
  <c r="I273" i="1"/>
  <c r="J273" i="1"/>
  <c r="K273" i="1"/>
  <c r="L273" i="1"/>
  <c r="M273" i="1"/>
  <c r="D274" i="1"/>
  <c r="E274" i="1"/>
  <c r="G274" i="1"/>
  <c r="I274" i="1"/>
  <c r="J274" i="1"/>
  <c r="K274" i="1"/>
  <c r="L274" i="1"/>
  <c r="M274" i="1"/>
  <c r="D275" i="1"/>
  <c r="E275" i="1"/>
  <c r="G275" i="1"/>
  <c r="I275" i="1"/>
  <c r="J275" i="1"/>
  <c r="K275" i="1"/>
  <c r="L275" i="1"/>
  <c r="M275" i="1"/>
  <c r="D276" i="1"/>
  <c r="E276" i="1"/>
  <c r="G276" i="1"/>
  <c r="I276" i="1"/>
  <c r="J276" i="1"/>
  <c r="K276" i="1"/>
  <c r="L276" i="1"/>
  <c r="M276" i="1"/>
  <c r="D277" i="1"/>
  <c r="E277" i="1"/>
  <c r="G277" i="1"/>
  <c r="I277" i="1"/>
  <c r="J277" i="1"/>
  <c r="K277" i="1"/>
  <c r="L277" i="1"/>
  <c r="M277" i="1"/>
  <c r="D278" i="1"/>
  <c r="E278" i="1"/>
  <c r="G278" i="1"/>
  <c r="I278" i="1"/>
  <c r="J278" i="1"/>
  <c r="K278" i="1"/>
  <c r="L278" i="1"/>
  <c r="M278" i="1"/>
  <c r="D279" i="1"/>
  <c r="E279" i="1"/>
  <c r="G279" i="1"/>
  <c r="I279" i="1"/>
  <c r="J279" i="1"/>
  <c r="K279" i="1"/>
  <c r="L279" i="1"/>
  <c r="M279" i="1"/>
  <c r="D280" i="1"/>
  <c r="E280" i="1"/>
  <c r="G280" i="1"/>
  <c r="I280" i="1"/>
  <c r="J280" i="1"/>
  <c r="K280" i="1"/>
  <c r="L280" i="1"/>
  <c r="M280" i="1"/>
  <c r="D281" i="1"/>
  <c r="E281" i="1"/>
  <c r="G281" i="1"/>
  <c r="I281" i="1"/>
  <c r="J281" i="1"/>
  <c r="K281" i="1"/>
  <c r="L281" i="1"/>
  <c r="M281" i="1"/>
  <c r="D282" i="1"/>
  <c r="E282" i="1"/>
  <c r="G282" i="1"/>
  <c r="I282" i="1"/>
  <c r="J282" i="1"/>
  <c r="K282" i="1"/>
  <c r="L282" i="1"/>
  <c r="M282" i="1"/>
  <c r="D283" i="1"/>
  <c r="E283" i="1"/>
  <c r="G283" i="1"/>
  <c r="I283" i="1"/>
  <c r="J283" i="1"/>
  <c r="K283" i="1"/>
  <c r="L283" i="1"/>
  <c r="M283" i="1"/>
  <c r="D284" i="1"/>
  <c r="E284" i="1"/>
  <c r="G284" i="1"/>
  <c r="I284" i="1"/>
  <c r="J284" i="1"/>
  <c r="K284" i="1"/>
  <c r="L284" i="1"/>
  <c r="M284" i="1"/>
  <c r="D285" i="1"/>
  <c r="E285" i="1"/>
  <c r="G285" i="1"/>
  <c r="I285" i="1"/>
  <c r="J285" i="1"/>
  <c r="K285" i="1"/>
  <c r="L285" i="1"/>
  <c r="M285" i="1"/>
  <c r="D286" i="1"/>
  <c r="E286" i="1"/>
  <c r="G286" i="1"/>
  <c r="I286" i="1"/>
  <c r="J286" i="1"/>
  <c r="K286" i="1"/>
  <c r="L286" i="1"/>
  <c r="M286" i="1"/>
  <c r="D287" i="1"/>
  <c r="E287" i="1"/>
  <c r="G287" i="1"/>
  <c r="I287" i="1"/>
  <c r="J287" i="1"/>
  <c r="K287" i="1"/>
  <c r="L287" i="1"/>
  <c r="M287" i="1"/>
  <c r="D288" i="1"/>
  <c r="E288" i="1"/>
  <c r="G288" i="1"/>
  <c r="I288" i="1"/>
  <c r="J288" i="1"/>
  <c r="K288" i="1"/>
  <c r="L288" i="1"/>
  <c r="M288" i="1"/>
  <c r="D289" i="1"/>
  <c r="E289" i="1"/>
  <c r="G289" i="1"/>
  <c r="I289" i="1"/>
  <c r="J289" i="1"/>
  <c r="K289" i="1"/>
  <c r="L289" i="1"/>
  <c r="M289" i="1"/>
  <c r="D290" i="1"/>
  <c r="E290" i="1"/>
  <c r="G290" i="1"/>
  <c r="I290" i="1"/>
  <c r="J290" i="1"/>
  <c r="K290" i="1"/>
  <c r="L290" i="1"/>
  <c r="M290" i="1"/>
  <c r="D291" i="1"/>
  <c r="E291" i="1"/>
  <c r="G291" i="1"/>
  <c r="I291" i="1"/>
  <c r="J291" i="1"/>
  <c r="K291" i="1"/>
  <c r="L291" i="1"/>
  <c r="M291" i="1"/>
  <c r="D292" i="1"/>
  <c r="E292" i="1"/>
  <c r="G292" i="1"/>
  <c r="I292" i="1"/>
  <c r="J292" i="1"/>
  <c r="K292" i="1"/>
  <c r="L292" i="1"/>
  <c r="M292" i="1"/>
  <c r="D293" i="1"/>
  <c r="E293" i="1"/>
  <c r="G293" i="1"/>
  <c r="I293" i="1"/>
  <c r="J293" i="1"/>
  <c r="K293" i="1"/>
  <c r="L293" i="1"/>
  <c r="M293" i="1"/>
  <c r="D294" i="1"/>
  <c r="E294" i="1"/>
  <c r="G294" i="1"/>
  <c r="I294" i="1"/>
  <c r="J294" i="1"/>
  <c r="K294" i="1"/>
  <c r="L294" i="1"/>
  <c r="M294" i="1"/>
  <c r="D295" i="1"/>
  <c r="E295" i="1"/>
  <c r="G295" i="1"/>
  <c r="I295" i="1"/>
  <c r="J295" i="1"/>
  <c r="K295" i="1"/>
  <c r="L295" i="1"/>
  <c r="M295" i="1"/>
  <c r="D296" i="1"/>
  <c r="E296" i="1"/>
  <c r="G296" i="1"/>
  <c r="I296" i="1"/>
  <c r="J296" i="1"/>
  <c r="K296" i="1"/>
  <c r="L296" i="1"/>
  <c r="M296" i="1"/>
  <c r="D297" i="1"/>
  <c r="E297" i="1"/>
  <c r="G297" i="1"/>
  <c r="I297" i="1"/>
  <c r="J297" i="1"/>
  <c r="K297" i="1"/>
  <c r="L297" i="1"/>
  <c r="M297" i="1"/>
  <c r="D298" i="1"/>
  <c r="E298" i="1"/>
  <c r="G298" i="1"/>
  <c r="I298" i="1"/>
  <c r="J298" i="1"/>
  <c r="K298" i="1"/>
  <c r="L298" i="1"/>
  <c r="M298" i="1"/>
  <c r="D299" i="1"/>
  <c r="E299" i="1"/>
  <c r="G299" i="1"/>
  <c r="I299" i="1"/>
  <c r="J299" i="1"/>
  <c r="K299" i="1"/>
  <c r="L299" i="1"/>
  <c r="M299" i="1"/>
  <c r="D300" i="1"/>
  <c r="E300" i="1"/>
  <c r="G300" i="1"/>
  <c r="I300" i="1"/>
  <c r="J300" i="1"/>
  <c r="K300" i="1"/>
  <c r="L300" i="1"/>
  <c r="M300" i="1"/>
  <c r="D301" i="1"/>
  <c r="E301" i="1"/>
  <c r="G301" i="1"/>
  <c r="I301" i="1"/>
  <c r="J301" i="1"/>
  <c r="K301" i="1"/>
  <c r="L301" i="1"/>
  <c r="M301" i="1"/>
  <c r="D302" i="1"/>
  <c r="E302" i="1"/>
  <c r="G302" i="1"/>
  <c r="I302" i="1"/>
  <c r="J302" i="1"/>
  <c r="K302" i="1"/>
  <c r="L302" i="1"/>
  <c r="M302" i="1"/>
  <c r="D303" i="1"/>
  <c r="E303" i="1"/>
  <c r="G303" i="1"/>
  <c r="I303" i="1"/>
  <c r="J303" i="1"/>
  <c r="K303" i="1"/>
  <c r="L303" i="1"/>
  <c r="M303" i="1"/>
  <c r="D304" i="1"/>
  <c r="A304" i="1" s="1"/>
  <c r="E304" i="1"/>
  <c r="G304" i="1"/>
  <c r="I304" i="1"/>
  <c r="J304" i="1"/>
  <c r="K304" i="1"/>
  <c r="L304" i="1"/>
  <c r="M304" i="1"/>
  <c r="D305" i="1"/>
  <c r="E305" i="1"/>
  <c r="G305" i="1"/>
  <c r="I305" i="1"/>
  <c r="J305" i="1"/>
  <c r="K305" i="1"/>
  <c r="L305" i="1"/>
  <c r="M305" i="1"/>
  <c r="D306" i="1"/>
  <c r="E306" i="1"/>
  <c r="G306" i="1"/>
  <c r="I306" i="1"/>
  <c r="J306" i="1"/>
  <c r="K306" i="1"/>
  <c r="L306" i="1"/>
  <c r="M306" i="1"/>
  <c r="D307" i="1"/>
  <c r="E307" i="1"/>
  <c r="G307" i="1"/>
  <c r="I307" i="1"/>
  <c r="J307" i="1"/>
  <c r="K307" i="1"/>
  <c r="L307" i="1"/>
  <c r="M307" i="1"/>
  <c r="D308" i="1"/>
  <c r="E308" i="1"/>
  <c r="G308" i="1"/>
  <c r="I308" i="1"/>
  <c r="J308" i="1"/>
  <c r="K308" i="1"/>
  <c r="L308" i="1"/>
  <c r="M308" i="1"/>
  <c r="D309" i="1"/>
  <c r="E309" i="1"/>
  <c r="G309" i="1"/>
  <c r="I309" i="1"/>
  <c r="J309" i="1"/>
  <c r="K309" i="1"/>
  <c r="L309" i="1"/>
  <c r="M309" i="1"/>
  <c r="D310" i="1"/>
  <c r="E310" i="1"/>
  <c r="G310" i="1"/>
  <c r="I310" i="1"/>
  <c r="J310" i="1"/>
  <c r="K310" i="1"/>
  <c r="L310" i="1"/>
  <c r="M310" i="1"/>
  <c r="D311" i="1"/>
  <c r="E311" i="1"/>
  <c r="G311" i="1"/>
  <c r="I311" i="1"/>
  <c r="J311" i="1"/>
  <c r="K311" i="1"/>
  <c r="L311" i="1"/>
  <c r="M311" i="1"/>
  <c r="D312" i="1"/>
  <c r="E312" i="1"/>
  <c r="G312" i="1"/>
  <c r="I312" i="1"/>
  <c r="J312" i="1"/>
  <c r="K312" i="1"/>
  <c r="L312" i="1"/>
  <c r="M312" i="1"/>
  <c r="D313" i="1"/>
  <c r="E313" i="1"/>
  <c r="G313" i="1"/>
  <c r="I313" i="1"/>
  <c r="J313" i="1"/>
  <c r="K313" i="1"/>
  <c r="L313" i="1"/>
  <c r="M313" i="1"/>
  <c r="D314" i="1"/>
  <c r="E314" i="1"/>
  <c r="G314" i="1"/>
  <c r="I314" i="1"/>
  <c r="J314" i="1"/>
  <c r="K314" i="1"/>
  <c r="L314" i="1"/>
  <c r="M314" i="1"/>
  <c r="D315" i="1"/>
  <c r="E315" i="1"/>
  <c r="G315" i="1"/>
  <c r="I315" i="1"/>
  <c r="J315" i="1"/>
  <c r="K315" i="1"/>
  <c r="L315" i="1"/>
  <c r="M315" i="1"/>
  <c r="D316" i="1"/>
  <c r="E316" i="1"/>
  <c r="G316" i="1"/>
  <c r="I316" i="1"/>
  <c r="J316" i="1"/>
  <c r="K316" i="1"/>
  <c r="L316" i="1"/>
  <c r="M316" i="1"/>
  <c r="D317" i="1"/>
  <c r="E317" i="1"/>
  <c r="G317" i="1"/>
  <c r="I317" i="1"/>
  <c r="J317" i="1"/>
  <c r="K317" i="1"/>
  <c r="L317" i="1"/>
  <c r="M317" i="1"/>
  <c r="D318" i="1"/>
  <c r="E318" i="1"/>
  <c r="G318" i="1"/>
  <c r="I318" i="1"/>
  <c r="J318" i="1"/>
  <c r="K318" i="1"/>
  <c r="L318" i="1"/>
  <c r="M318" i="1"/>
  <c r="D319" i="1"/>
  <c r="E319" i="1"/>
  <c r="G319" i="1"/>
  <c r="I319" i="1"/>
  <c r="J319" i="1"/>
  <c r="K319" i="1"/>
  <c r="L319" i="1"/>
  <c r="M319" i="1"/>
  <c r="D320" i="1"/>
  <c r="E320" i="1"/>
  <c r="G320" i="1"/>
  <c r="I320" i="1"/>
  <c r="J320" i="1"/>
  <c r="K320" i="1"/>
  <c r="L320" i="1"/>
  <c r="M320" i="1"/>
  <c r="D321" i="1"/>
  <c r="E321" i="1"/>
  <c r="G321" i="1"/>
  <c r="I321" i="1"/>
  <c r="J321" i="1"/>
  <c r="K321" i="1"/>
  <c r="L321" i="1"/>
  <c r="M321" i="1"/>
  <c r="D322" i="1"/>
  <c r="E322" i="1"/>
  <c r="G322" i="1"/>
  <c r="I322" i="1"/>
  <c r="J322" i="1"/>
  <c r="K322" i="1"/>
  <c r="L322" i="1"/>
  <c r="M322" i="1"/>
  <c r="D323" i="1"/>
  <c r="E323" i="1"/>
  <c r="G323" i="1"/>
  <c r="I323" i="1"/>
  <c r="J323" i="1"/>
  <c r="K323" i="1"/>
  <c r="L323" i="1"/>
  <c r="M323" i="1"/>
  <c r="D324" i="1"/>
  <c r="E324" i="1"/>
  <c r="G324" i="1"/>
  <c r="I324" i="1"/>
  <c r="J324" i="1"/>
  <c r="K324" i="1"/>
  <c r="L324" i="1"/>
  <c r="M324" i="1"/>
  <c r="D325" i="1"/>
  <c r="E325" i="1"/>
  <c r="G325" i="1"/>
  <c r="I325" i="1"/>
  <c r="J325" i="1"/>
  <c r="K325" i="1"/>
  <c r="L325" i="1"/>
  <c r="M325" i="1"/>
  <c r="D326" i="1"/>
  <c r="E326" i="1"/>
  <c r="G326" i="1"/>
  <c r="I326" i="1"/>
  <c r="J326" i="1"/>
  <c r="K326" i="1"/>
  <c r="L326" i="1"/>
  <c r="M326" i="1"/>
  <c r="D327" i="1"/>
  <c r="E327" i="1"/>
  <c r="G327" i="1"/>
  <c r="I327" i="1"/>
  <c r="J327" i="1"/>
  <c r="K327" i="1"/>
  <c r="L327" i="1"/>
  <c r="M327" i="1"/>
  <c r="D328" i="1"/>
  <c r="E328" i="1"/>
  <c r="G328" i="1"/>
  <c r="I328" i="1"/>
  <c r="J328" i="1"/>
  <c r="K328" i="1"/>
  <c r="L328" i="1"/>
  <c r="M328" i="1"/>
  <c r="D329" i="1"/>
  <c r="E329" i="1"/>
  <c r="G329" i="1"/>
  <c r="I329" i="1"/>
  <c r="J329" i="1"/>
  <c r="K329" i="1"/>
  <c r="L329" i="1"/>
  <c r="M329" i="1"/>
  <c r="D330" i="1"/>
  <c r="E330" i="1"/>
  <c r="G330" i="1"/>
  <c r="I330" i="1"/>
  <c r="J330" i="1"/>
  <c r="K330" i="1"/>
  <c r="L330" i="1"/>
  <c r="M330" i="1"/>
  <c r="D331" i="1"/>
  <c r="E331" i="1"/>
  <c r="G331" i="1"/>
  <c r="I331" i="1"/>
  <c r="J331" i="1"/>
  <c r="K331" i="1"/>
  <c r="L331" i="1"/>
  <c r="M331" i="1"/>
  <c r="D332" i="1"/>
  <c r="E332" i="1"/>
  <c r="G332" i="1"/>
  <c r="I332" i="1"/>
  <c r="J332" i="1"/>
  <c r="K332" i="1"/>
  <c r="L332" i="1"/>
  <c r="M332" i="1"/>
  <c r="D333" i="1"/>
  <c r="E333" i="1"/>
  <c r="G333" i="1"/>
  <c r="I333" i="1"/>
  <c r="J333" i="1"/>
  <c r="K333" i="1"/>
  <c r="L333" i="1"/>
  <c r="M333" i="1"/>
  <c r="D334" i="1"/>
  <c r="E334" i="1"/>
  <c r="G334" i="1"/>
  <c r="I334" i="1"/>
  <c r="J334" i="1"/>
  <c r="K334" i="1"/>
  <c r="L334" i="1"/>
  <c r="M334" i="1"/>
  <c r="D335" i="1"/>
  <c r="E335" i="1"/>
  <c r="G335" i="1"/>
  <c r="I335" i="1"/>
  <c r="J335" i="1"/>
  <c r="K335" i="1"/>
  <c r="L335" i="1"/>
  <c r="M335" i="1"/>
  <c r="D336" i="1"/>
  <c r="E336" i="1"/>
  <c r="G336" i="1"/>
  <c r="I336" i="1"/>
  <c r="J336" i="1"/>
  <c r="K336" i="1"/>
  <c r="L336" i="1"/>
  <c r="M336" i="1"/>
  <c r="D337" i="1"/>
  <c r="E337" i="1"/>
  <c r="G337" i="1"/>
  <c r="I337" i="1"/>
  <c r="J337" i="1"/>
  <c r="K337" i="1"/>
  <c r="L337" i="1"/>
  <c r="M337" i="1"/>
  <c r="D338" i="1"/>
  <c r="E338" i="1"/>
  <c r="G338" i="1"/>
  <c r="I338" i="1"/>
  <c r="J338" i="1"/>
  <c r="K338" i="1"/>
  <c r="L338" i="1"/>
  <c r="M338" i="1"/>
  <c r="D339" i="1"/>
  <c r="E339" i="1"/>
  <c r="G339" i="1"/>
  <c r="I339" i="1"/>
  <c r="J339" i="1"/>
  <c r="K339" i="1"/>
  <c r="L339" i="1"/>
  <c r="M339" i="1"/>
  <c r="D340" i="1"/>
  <c r="E340" i="1"/>
  <c r="G340" i="1"/>
  <c r="I340" i="1"/>
  <c r="J340" i="1"/>
  <c r="K340" i="1"/>
  <c r="L340" i="1"/>
  <c r="M340" i="1"/>
  <c r="D341" i="1"/>
  <c r="E341" i="1"/>
  <c r="G341" i="1"/>
  <c r="I341" i="1"/>
  <c r="J341" i="1"/>
  <c r="K341" i="1"/>
  <c r="L341" i="1"/>
  <c r="M341" i="1"/>
  <c r="D342" i="1"/>
  <c r="E342" i="1"/>
  <c r="G342" i="1"/>
  <c r="I342" i="1"/>
  <c r="J342" i="1"/>
  <c r="K342" i="1"/>
  <c r="L342" i="1"/>
  <c r="M342" i="1"/>
  <c r="D343" i="1"/>
  <c r="E343" i="1"/>
  <c r="G343" i="1"/>
  <c r="I343" i="1"/>
  <c r="J343" i="1"/>
  <c r="K343" i="1"/>
  <c r="L343" i="1"/>
  <c r="M343" i="1"/>
  <c r="D344" i="1"/>
  <c r="E344" i="1"/>
  <c r="G344" i="1"/>
  <c r="I344" i="1"/>
  <c r="J344" i="1"/>
  <c r="K344" i="1"/>
  <c r="L344" i="1"/>
  <c r="M344" i="1"/>
  <c r="D345" i="1"/>
  <c r="E345" i="1"/>
  <c r="G345" i="1"/>
  <c r="I345" i="1"/>
  <c r="J345" i="1"/>
  <c r="K345" i="1"/>
  <c r="L345" i="1"/>
  <c r="M345" i="1"/>
  <c r="D346" i="1"/>
  <c r="E346" i="1"/>
  <c r="G346" i="1"/>
  <c r="I346" i="1"/>
  <c r="J346" i="1"/>
  <c r="K346" i="1"/>
  <c r="L346" i="1"/>
  <c r="M346" i="1"/>
  <c r="D347" i="1"/>
  <c r="E347" i="1"/>
  <c r="G347" i="1"/>
  <c r="I347" i="1"/>
  <c r="J347" i="1"/>
  <c r="K347" i="1"/>
  <c r="L347" i="1"/>
  <c r="M347" i="1"/>
  <c r="D348" i="1"/>
  <c r="E348" i="1"/>
  <c r="G348" i="1"/>
  <c r="I348" i="1"/>
  <c r="J348" i="1"/>
  <c r="K348" i="1"/>
  <c r="L348" i="1"/>
  <c r="M348" i="1"/>
  <c r="D349" i="1"/>
  <c r="E349" i="1"/>
  <c r="G349" i="1"/>
  <c r="I349" i="1"/>
  <c r="J349" i="1"/>
  <c r="K349" i="1"/>
  <c r="L349" i="1"/>
  <c r="M349" i="1"/>
  <c r="D350" i="1"/>
  <c r="E350" i="1"/>
  <c r="G350" i="1"/>
  <c r="I350" i="1"/>
  <c r="J350" i="1"/>
  <c r="K350" i="1"/>
  <c r="L350" i="1"/>
  <c r="M350" i="1"/>
  <c r="D351" i="1"/>
  <c r="E351" i="1"/>
  <c r="G351" i="1"/>
  <c r="I351" i="1"/>
  <c r="J351" i="1"/>
  <c r="K351" i="1"/>
  <c r="L351" i="1"/>
  <c r="M351" i="1"/>
  <c r="D352" i="1"/>
  <c r="E352" i="1"/>
  <c r="G352" i="1"/>
  <c r="I352" i="1"/>
  <c r="J352" i="1"/>
  <c r="K352" i="1"/>
  <c r="L352" i="1"/>
  <c r="M352" i="1"/>
  <c r="D353" i="1"/>
  <c r="E353" i="1"/>
  <c r="G353" i="1"/>
  <c r="I353" i="1"/>
  <c r="J353" i="1"/>
  <c r="K353" i="1"/>
  <c r="L353" i="1"/>
  <c r="M353" i="1"/>
  <c r="D354" i="1"/>
  <c r="E354" i="1"/>
  <c r="G354" i="1"/>
  <c r="I354" i="1"/>
  <c r="J354" i="1"/>
  <c r="K354" i="1"/>
  <c r="L354" i="1"/>
  <c r="M354" i="1"/>
  <c r="D355" i="1"/>
  <c r="E355" i="1"/>
  <c r="G355" i="1"/>
  <c r="I355" i="1"/>
  <c r="J355" i="1"/>
  <c r="K355" i="1"/>
  <c r="L355" i="1"/>
  <c r="M355" i="1"/>
  <c r="D356" i="1"/>
  <c r="E356" i="1"/>
  <c r="G356" i="1"/>
  <c r="I356" i="1"/>
  <c r="J356" i="1"/>
  <c r="K356" i="1"/>
  <c r="L356" i="1"/>
  <c r="M356" i="1"/>
  <c r="D357" i="1"/>
  <c r="E357" i="1"/>
  <c r="G357" i="1"/>
  <c r="I357" i="1"/>
  <c r="J357" i="1"/>
  <c r="K357" i="1"/>
  <c r="L357" i="1"/>
  <c r="M357" i="1"/>
  <c r="D358" i="1"/>
  <c r="E358" i="1"/>
  <c r="G358" i="1"/>
  <c r="I358" i="1"/>
  <c r="J358" i="1"/>
  <c r="K358" i="1"/>
  <c r="L358" i="1"/>
  <c r="M358" i="1"/>
  <c r="D359" i="1"/>
  <c r="E359" i="1"/>
  <c r="G359" i="1"/>
  <c r="I359" i="1"/>
  <c r="J359" i="1"/>
  <c r="K359" i="1"/>
  <c r="L359" i="1"/>
  <c r="M359" i="1"/>
  <c r="D360" i="1"/>
  <c r="E360" i="1"/>
  <c r="G360" i="1"/>
  <c r="I360" i="1"/>
  <c r="J360" i="1"/>
  <c r="K360" i="1"/>
  <c r="L360" i="1"/>
  <c r="M360" i="1"/>
  <c r="D361" i="1"/>
  <c r="E361" i="1"/>
  <c r="G361" i="1"/>
  <c r="I361" i="1"/>
  <c r="J361" i="1"/>
  <c r="K361" i="1"/>
  <c r="L361" i="1"/>
  <c r="M361" i="1"/>
  <c r="D362" i="1"/>
  <c r="E362" i="1"/>
  <c r="G362" i="1"/>
  <c r="I362" i="1"/>
  <c r="J362" i="1"/>
  <c r="K362" i="1"/>
  <c r="L362" i="1"/>
  <c r="M362" i="1"/>
  <c r="D363" i="1"/>
  <c r="E363" i="1"/>
  <c r="G363" i="1"/>
  <c r="I363" i="1"/>
  <c r="J363" i="1"/>
  <c r="K363" i="1"/>
  <c r="L363" i="1"/>
  <c r="M363" i="1"/>
  <c r="D364" i="1"/>
  <c r="E364" i="1"/>
  <c r="G364" i="1"/>
  <c r="I364" i="1"/>
  <c r="J364" i="1"/>
  <c r="K364" i="1"/>
  <c r="L364" i="1"/>
  <c r="M364" i="1"/>
  <c r="D365" i="1"/>
  <c r="E365" i="1"/>
  <c r="G365" i="1"/>
  <c r="I365" i="1"/>
  <c r="J365" i="1"/>
  <c r="K365" i="1"/>
  <c r="L365" i="1"/>
  <c r="M365" i="1"/>
  <c r="D366" i="1"/>
  <c r="E366" i="1"/>
  <c r="G366" i="1"/>
  <c r="I366" i="1"/>
  <c r="J366" i="1"/>
  <c r="K366" i="1"/>
  <c r="L366" i="1"/>
  <c r="M366" i="1"/>
  <c r="D367" i="1"/>
  <c r="E367" i="1"/>
  <c r="G367" i="1"/>
  <c r="I367" i="1"/>
  <c r="J367" i="1"/>
  <c r="K367" i="1"/>
  <c r="L367" i="1"/>
  <c r="M367" i="1"/>
  <c r="D368" i="1"/>
  <c r="E368" i="1"/>
  <c r="G368" i="1"/>
  <c r="I368" i="1"/>
  <c r="J368" i="1"/>
  <c r="K368" i="1"/>
  <c r="L368" i="1"/>
  <c r="M368" i="1"/>
  <c r="D369" i="1"/>
  <c r="E369" i="1"/>
  <c r="G369" i="1"/>
  <c r="I369" i="1"/>
  <c r="J369" i="1"/>
  <c r="K369" i="1"/>
  <c r="L369" i="1"/>
  <c r="M369" i="1"/>
  <c r="D370" i="1"/>
  <c r="E370" i="1"/>
  <c r="G370" i="1"/>
  <c r="I370" i="1"/>
  <c r="J370" i="1"/>
  <c r="K370" i="1"/>
  <c r="L370" i="1"/>
  <c r="M370" i="1"/>
  <c r="D371" i="1"/>
  <c r="E371" i="1"/>
  <c r="G371" i="1"/>
  <c r="I371" i="1"/>
  <c r="J371" i="1"/>
  <c r="K371" i="1"/>
  <c r="L371" i="1"/>
  <c r="M371" i="1"/>
  <c r="D372" i="1"/>
  <c r="E372" i="1"/>
  <c r="G372" i="1"/>
  <c r="I372" i="1"/>
  <c r="J372" i="1"/>
  <c r="K372" i="1"/>
  <c r="L372" i="1"/>
  <c r="M372" i="1"/>
  <c r="D373" i="1"/>
  <c r="E373" i="1"/>
  <c r="G373" i="1"/>
  <c r="I373" i="1"/>
  <c r="J373" i="1"/>
  <c r="K373" i="1"/>
  <c r="L373" i="1"/>
  <c r="M373" i="1"/>
  <c r="D374" i="1"/>
  <c r="E374" i="1"/>
  <c r="G374" i="1"/>
  <c r="I374" i="1"/>
  <c r="J374" i="1"/>
  <c r="K374" i="1"/>
  <c r="L374" i="1"/>
  <c r="M374" i="1"/>
  <c r="D375" i="1"/>
  <c r="E375" i="1"/>
  <c r="G375" i="1"/>
  <c r="I375" i="1"/>
  <c r="J375" i="1"/>
  <c r="K375" i="1"/>
  <c r="L375" i="1"/>
  <c r="M375" i="1"/>
  <c r="D376" i="1"/>
  <c r="E376" i="1"/>
  <c r="G376" i="1"/>
  <c r="I376" i="1"/>
  <c r="J376" i="1"/>
  <c r="K376" i="1"/>
  <c r="L376" i="1"/>
  <c r="M376" i="1"/>
  <c r="D377" i="1"/>
  <c r="E377" i="1"/>
  <c r="G377" i="1"/>
  <c r="I377" i="1"/>
  <c r="J377" i="1"/>
  <c r="K377" i="1"/>
  <c r="L377" i="1"/>
  <c r="M377" i="1"/>
  <c r="D378" i="1"/>
  <c r="E378" i="1"/>
  <c r="G378" i="1"/>
  <c r="I378" i="1"/>
  <c r="J378" i="1"/>
  <c r="K378" i="1"/>
  <c r="L378" i="1"/>
  <c r="M378" i="1"/>
  <c r="D379" i="1"/>
  <c r="E379" i="1"/>
  <c r="G379" i="1"/>
  <c r="I379" i="1"/>
  <c r="J379" i="1"/>
  <c r="K379" i="1"/>
  <c r="L379" i="1"/>
  <c r="M379" i="1"/>
  <c r="D380" i="1"/>
  <c r="E380" i="1"/>
  <c r="G380" i="1"/>
  <c r="I380" i="1"/>
  <c r="J380" i="1"/>
  <c r="K380" i="1"/>
  <c r="L380" i="1"/>
  <c r="M380" i="1"/>
  <c r="D381" i="1"/>
  <c r="E381" i="1"/>
  <c r="G381" i="1"/>
  <c r="I381" i="1"/>
  <c r="J381" i="1"/>
  <c r="K381" i="1"/>
  <c r="L381" i="1"/>
  <c r="M381" i="1"/>
  <c r="D382" i="1"/>
  <c r="E382" i="1"/>
  <c r="G382" i="1"/>
  <c r="I382" i="1"/>
  <c r="J382" i="1"/>
  <c r="K382" i="1"/>
  <c r="L382" i="1"/>
  <c r="M382" i="1"/>
  <c r="D383" i="1"/>
  <c r="E383" i="1"/>
  <c r="G383" i="1"/>
  <c r="I383" i="1"/>
  <c r="J383" i="1"/>
  <c r="K383" i="1"/>
  <c r="L383" i="1"/>
  <c r="M383" i="1"/>
  <c r="D384" i="1"/>
  <c r="E384" i="1"/>
  <c r="G384" i="1"/>
  <c r="I384" i="1"/>
  <c r="J384" i="1"/>
  <c r="K384" i="1"/>
  <c r="L384" i="1"/>
  <c r="M384" i="1"/>
  <c r="D385" i="1"/>
  <c r="E385" i="1"/>
  <c r="G385" i="1"/>
  <c r="I385" i="1"/>
  <c r="J385" i="1"/>
  <c r="K385" i="1"/>
  <c r="L385" i="1"/>
  <c r="M385" i="1"/>
  <c r="D386" i="1"/>
  <c r="E386" i="1"/>
  <c r="G386" i="1"/>
  <c r="I386" i="1"/>
  <c r="J386" i="1"/>
  <c r="K386" i="1"/>
  <c r="L386" i="1"/>
  <c r="M386" i="1"/>
  <c r="D387" i="1"/>
  <c r="E387" i="1"/>
  <c r="G387" i="1"/>
  <c r="I387" i="1"/>
  <c r="J387" i="1"/>
  <c r="K387" i="1"/>
  <c r="L387" i="1"/>
  <c r="M387" i="1"/>
  <c r="D388" i="1"/>
  <c r="E388" i="1"/>
  <c r="G388" i="1"/>
  <c r="I388" i="1"/>
  <c r="J388" i="1"/>
  <c r="K388" i="1"/>
  <c r="L388" i="1"/>
  <c r="M388" i="1"/>
  <c r="D389" i="1"/>
  <c r="E389" i="1"/>
  <c r="G389" i="1"/>
  <c r="I389" i="1"/>
  <c r="J389" i="1"/>
  <c r="K389" i="1"/>
  <c r="L389" i="1"/>
  <c r="M389" i="1"/>
  <c r="D390" i="1"/>
  <c r="E390" i="1"/>
  <c r="G390" i="1"/>
  <c r="I390" i="1"/>
  <c r="J390" i="1"/>
  <c r="K390" i="1"/>
  <c r="L390" i="1"/>
  <c r="M390" i="1"/>
  <c r="D391" i="1"/>
  <c r="E391" i="1"/>
  <c r="G391" i="1"/>
  <c r="I391" i="1"/>
  <c r="J391" i="1"/>
  <c r="K391" i="1"/>
  <c r="L391" i="1"/>
  <c r="M391" i="1"/>
  <c r="D392" i="1"/>
  <c r="E392" i="1"/>
  <c r="G392" i="1"/>
  <c r="I392" i="1"/>
  <c r="J392" i="1"/>
  <c r="K392" i="1"/>
  <c r="L392" i="1"/>
  <c r="M392" i="1"/>
  <c r="D393" i="1"/>
  <c r="E393" i="1"/>
  <c r="G393" i="1"/>
  <c r="I393" i="1"/>
  <c r="J393" i="1"/>
  <c r="K393" i="1"/>
  <c r="L393" i="1"/>
  <c r="M393" i="1"/>
  <c r="D394" i="1"/>
  <c r="E394" i="1"/>
  <c r="G394" i="1"/>
  <c r="I394" i="1"/>
  <c r="J394" i="1"/>
  <c r="K394" i="1"/>
  <c r="L394" i="1"/>
  <c r="M394" i="1"/>
  <c r="D395" i="1"/>
  <c r="E395" i="1"/>
  <c r="G395" i="1"/>
  <c r="I395" i="1"/>
  <c r="J395" i="1"/>
  <c r="K395" i="1"/>
  <c r="L395" i="1"/>
  <c r="M395" i="1"/>
  <c r="D396" i="1"/>
  <c r="E396" i="1"/>
  <c r="G396" i="1"/>
  <c r="I396" i="1"/>
  <c r="J396" i="1"/>
  <c r="K396" i="1"/>
  <c r="L396" i="1"/>
  <c r="M396" i="1"/>
  <c r="D397" i="1"/>
  <c r="E397" i="1"/>
  <c r="G397" i="1"/>
  <c r="I397" i="1"/>
  <c r="J397" i="1"/>
  <c r="K397" i="1"/>
  <c r="L397" i="1"/>
  <c r="M397" i="1"/>
  <c r="D398" i="1"/>
  <c r="E398" i="1"/>
  <c r="G398" i="1"/>
  <c r="I398" i="1"/>
  <c r="J398" i="1"/>
  <c r="K398" i="1"/>
  <c r="L398" i="1"/>
  <c r="M398" i="1"/>
  <c r="D399" i="1"/>
  <c r="E399" i="1"/>
  <c r="G399" i="1"/>
  <c r="I399" i="1"/>
  <c r="J399" i="1"/>
  <c r="K399" i="1"/>
  <c r="L399" i="1"/>
  <c r="M399" i="1"/>
  <c r="D400" i="1"/>
  <c r="E400" i="1"/>
  <c r="G400" i="1"/>
  <c r="I400" i="1"/>
  <c r="J400" i="1"/>
  <c r="K400" i="1"/>
  <c r="L400" i="1"/>
  <c r="M400" i="1"/>
  <c r="D401" i="1"/>
  <c r="E401" i="1"/>
  <c r="G401" i="1"/>
  <c r="I401" i="1"/>
  <c r="J401" i="1"/>
  <c r="K401" i="1"/>
  <c r="L401" i="1"/>
  <c r="M401" i="1"/>
  <c r="D402" i="1"/>
  <c r="E402" i="1"/>
  <c r="G402" i="1"/>
  <c r="I402" i="1"/>
  <c r="J402" i="1"/>
  <c r="K402" i="1"/>
  <c r="L402" i="1"/>
  <c r="M402" i="1"/>
  <c r="D403" i="1"/>
  <c r="E403" i="1"/>
  <c r="G403" i="1"/>
  <c r="I403" i="1"/>
  <c r="J403" i="1"/>
  <c r="K403" i="1"/>
  <c r="L403" i="1"/>
  <c r="M403" i="1"/>
  <c r="D404" i="1"/>
  <c r="E404" i="1"/>
  <c r="G404" i="1"/>
  <c r="I404" i="1"/>
  <c r="J404" i="1"/>
  <c r="K404" i="1"/>
  <c r="L404" i="1"/>
  <c r="M404" i="1"/>
  <c r="D405" i="1"/>
  <c r="E405" i="1"/>
  <c r="G405" i="1"/>
  <c r="I405" i="1"/>
  <c r="J405" i="1"/>
  <c r="K405" i="1"/>
  <c r="L405" i="1"/>
  <c r="M405" i="1"/>
  <c r="D406" i="1"/>
  <c r="E406" i="1"/>
  <c r="G406" i="1"/>
  <c r="I406" i="1"/>
  <c r="J406" i="1"/>
  <c r="K406" i="1"/>
  <c r="L406" i="1"/>
  <c r="M406" i="1"/>
  <c r="D407" i="1"/>
  <c r="E407" i="1"/>
  <c r="G407" i="1"/>
  <c r="I407" i="1"/>
  <c r="J407" i="1"/>
  <c r="K407" i="1"/>
  <c r="L407" i="1"/>
  <c r="M407" i="1"/>
  <c r="D408" i="1"/>
  <c r="E408" i="1"/>
  <c r="G408" i="1"/>
  <c r="I408" i="1"/>
  <c r="J408" i="1"/>
  <c r="K408" i="1"/>
  <c r="L408" i="1"/>
  <c r="M408" i="1"/>
  <c r="D409" i="1"/>
  <c r="E409" i="1"/>
  <c r="G409" i="1"/>
  <c r="I409" i="1"/>
  <c r="J409" i="1"/>
  <c r="K409" i="1"/>
  <c r="L409" i="1"/>
  <c r="M409" i="1"/>
  <c r="D410" i="1"/>
  <c r="E410" i="1"/>
  <c r="G410" i="1"/>
  <c r="I410" i="1"/>
  <c r="J410" i="1"/>
  <c r="K410" i="1"/>
  <c r="L410" i="1"/>
  <c r="M410" i="1"/>
  <c r="D411" i="1"/>
  <c r="E411" i="1"/>
  <c r="G411" i="1"/>
  <c r="I411" i="1"/>
  <c r="J411" i="1"/>
  <c r="K411" i="1"/>
  <c r="L411" i="1"/>
  <c r="M411" i="1"/>
  <c r="D412" i="1"/>
  <c r="E412" i="1"/>
  <c r="G412" i="1"/>
  <c r="I412" i="1"/>
  <c r="J412" i="1"/>
  <c r="K412" i="1"/>
  <c r="L412" i="1"/>
  <c r="M412" i="1"/>
  <c r="D413" i="1"/>
  <c r="E413" i="1"/>
  <c r="G413" i="1"/>
  <c r="I413" i="1"/>
  <c r="J413" i="1"/>
  <c r="K413" i="1"/>
  <c r="L413" i="1"/>
  <c r="M413" i="1"/>
  <c r="D414" i="1"/>
  <c r="E414" i="1"/>
  <c r="G414" i="1"/>
  <c r="I414" i="1"/>
  <c r="J414" i="1"/>
  <c r="K414" i="1"/>
  <c r="L414" i="1"/>
  <c r="M414" i="1"/>
  <c r="D415" i="1"/>
  <c r="E415" i="1"/>
  <c r="G415" i="1"/>
  <c r="I415" i="1"/>
  <c r="J415" i="1"/>
  <c r="K415" i="1"/>
  <c r="L415" i="1"/>
  <c r="M415" i="1"/>
  <c r="D416" i="1"/>
  <c r="E416" i="1"/>
  <c r="G416" i="1"/>
  <c r="I416" i="1"/>
  <c r="J416" i="1"/>
  <c r="K416" i="1"/>
  <c r="L416" i="1"/>
  <c r="M416" i="1"/>
  <c r="D417" i="1"/>
  <c r="E417" i="1"/>
  <c r="G417" i="1"/>
  <c r="I417" i="1"/>
  <c r="J417" i="1"/>
  <c r="K417" i="1"/>
  <c r="L417" i="1"/>
  <c r="M417" i="1"/>
  <c r="D418" i="1"/>
  <c r="E418" i="1"/>
  <c r="G418" i="1"/>
  <c r="I418" i="1"/>
  <c r="J418" i="1"/>
  <c r="K418" i="1"/>
  <c r="L418" i="1"/>
  <c r="M418" i="1"/>
  <c r="D419" i="1"/>
  <c r="E419" i="1"/>
  <c r="G419" i="1"/>
  <c r="I419" i="1"/>
  <c r="J419" i="1"/>
  <c r="K419" i="1"/>
  <c r="L419" i="1"/>
  <c r="M419" i="1"/>
  <c r="D420" i="1"/>
  <c r="E420" i="1"/>
  <c r="G420" i="1"/>
  <c r="I420" i="1"/>
  <c r="J420" i="1"/>
  <c r="K420" i="1"/>
  <c r="L420" i="1"/>
  <c r="M420" i="1"/>
  <c r="D421" i="1"/>
  <c r="E421" i="1"/>
  <c r="G421" i="1"/>
  <c r="I421" i="1"/>
  <c r="J421" i="1"/>
  <c r="K421" i="1"/>
  <c r="L421" i="1"/>
  <c r="M421" i="1"/>
  <c r="D422" i="1"/>
  <c r="E422" i="1"/>
  <c r="G422" i="1"/>
  <c r="I422" i="1"/>
  <c r="J422" i="1"/>
  <c r="K422" i="1"/>
  <c r="L422" i="1"/>
  <c r="M422" i="1"/>
  <c r="D423" i="1"/>
  <c r="E423" i="1"/>
  <c r="G423" i="1"/>
  <c r="I423" i="1"/>
  <c r="J423" i="1"/>
  <c r="K423" i="1"/>
  <c r="L423" i="1"/>
  <c r="M423" i="1"/>
  <c r="D424" i="1"/>
  <c r="E424" i="1"/>
  <c r="G424" i="1"/>
  <c r="I424" i="1"/>
  <c r="J424" i="1"/>
  <c r="K424" i="1"/>
  <c r="L424" i="1"/>
  <c r="M424" i="1"/>
  <c r="D425" i="1"/>
  <c r="E425" i="1"/>
  <c r="G425" i="1"/>
  <c r="I425" i="1"/>
  <c r="J425" i="1"/>
  <c r="K425" i="1"/>
  <c r="L425" i="1"/>
  <c r="M425" i="1"/>
  <c r="D426" i="1"/>
  <c r="E426" i="1"/>
  <c r="G426" i="1"/>
  <c r="I426" i="1"/>
  <c r="J426" i="1"/>
  <c r="K426" i="1"/>
  <c r="L426" i="1"/>
  <c r="M426" i="1"/>
  <c r="D427" i="1"/>
  <c r="E427" i="1"/>
  <c r="G427" i="1"/>
  <c r="I427" i="1"/>
  <c r="J427" i="1"/>
  <c r="K427" i="1"/>
  <c r="L427" i="1"/>
  <c r="M427" i="1"/>
  <c r="D428" i="1"/>
  <c r="E428" i="1"/>
  <c r="G428" i="1"/>
  <c r="I428" i="1"/>
  <c r="J428" i="1"/>
  <c r="K428" i="1"/>
  <c r="L428" i="1"/>
  <c r="M428" i="1"/>
  <c r="D429" i="1"/>
  <c r="E429" i="1"/>
  <c r="G429" i="1"/>
  <c r="I429" i="1"/>
  <c r="J429" i="1"/>
  <c r="K429" i="1"/>
  <c r="L429" i="1"/>
  <c r="M429" i="1"/>
  <c r="D430" i="1"/>
  <c r="E430" i="1"/>
  <c r="G430" i="1"/>
  <c r="I430" i="1"/>
  <c r="J430" i="1"/>
  <c r="K430" i="1"/>
  <c r="L430" i="1"/>
  <c r="M430" i="1"/>
  <c r="D431" i="1"/>
  <c r="E431" i="1"/>
  <c r="G431" i="1"/>
  <c r="I431" i="1"/>
  <c r="J431" i="1"/>
  <c r="K431" i="1"/>
  <c r="L431" i="1"/>
  <c r="M431" i="1"/>
  <c r="D432" i="1"/>
  <c r="E432" i="1"/>
  <c r="G432" i="1"/>
  <c r="I432" i="1"/>
  <c r="J432" i="1"/>
  <c r="K432" i="1"/>
  <c r="L432" i="1"/>
  <c r="M432" i="1"/>
  <c r="D433" i="1"/>
  <c r="E433" i="1"/>
  <c r="G433" i="1"/>
  <c r="I433" i="1"/>
  <c r="J433" i="1"/>
  <c r="K433" i="1"/>
  <c r="L433" i="1"/>
  <c r="M433" i="1"/>
  <c r="D434" i="1"/>
  <c r="E434" i="1"/>
  <c r="G434" i="1"/>
  <c r="I434" i="1"/>
  <c r="J434" i="1"/>
  <c r="K434" i="1"/>
  <c r="L434" i="1"/>
  <c r="M434" i="1"/>
  <c r="D435" i="1"/>
  <c r="E435" i="1"/>
  <c r="G435" i="1"/>
  <c r="I435" i="1"/>
  <c r="J435" i="1"/>
  <c r="K435" i="1"/>
  <c r="L435" i="1"/>
  <c r="M435" i="1"/>
  <c r="D436" i="1"/>
  <c r="E436" i="1"/>
  <c r="G436" i="1"/>
  <c r="I436" i="1"/>
  <c r="J436" i="1"/>
  <c r="K436" i="1"/>
  <c r="L436" i="1"/>
  <c r="M436" i="1"/>
  <c r="D437" i="1"/>
  <c r="E437" i="1"/>
  <c r="G437" i="1"/>
  <c r="I437" i="1"/>
  <c r="J437" i="1"/>
  <c r="K437" i="1"/>
  <c r="L437" i="1"/>
  <c r="M437" i="1"/>
  <c r="D438" i="1"/>
  <c r="E438" i="1"/>
  <c r="G438" i="1"/>
  <c r="I438" i="1"/>
  <c r="J438" i="1"/>
  <c r="K438" i="1"/>
  <c r="L438" i="1"/>
  <c r="M438" i="1"/>
  <c r="D439" i="1"/>
  <c r="E439" i="1"/>
  <c r="G439" i="1"/>
  <c r="I439" i="1"/>
  <c r="J439" i="1"/>
  <c r="K439" i="1"/>
  <c r="L439" i="1"/>
  <c r="M439" i="1"/>
  <c r="D440" i="1"/>
  <c r="E440" i="1"/>
  <c r="G440" i="1"/>
  <c r="I440" i="1"/>
  <c r="J440" i="1"/>
  <c r="K440" i="1"/>
  <c r="L440" i="1"/>
  <c r="M440" i="1"/>
  <c r="D441" i="1"/>
  <c r="E441" i="1"/>
  <c r="G441" i="1"/>
  <c r="I441" i="1"/>
  <c r="J441" i="1"/>
  <c r="K441" i="1"/>
  <c r="L441" i="1"/>
  <c r="M441" i="1"/>
  <c r="D442" i="1"/>
  <c r="E442" i="1"/>
  <c r="G442" i="1"/>
  <c r="I442" i="1"/>
  <c r="J442" i="1"/>
  <c r="K442" i="1"/>
  <c r="L442" i="1"/>
  <c r="M442" i="1"/>
  <c r="D443" i="1"/>
  <c r="E443" i="1"/>
  <c r="G443" i="1"/>
  <c r="I443" i="1"/>
  <c r="J443" i="1"/>
  <c r="K443" i="1"/>
  <c r="L443" i="1"/>
  <c r="M443" i="1"/>
  <c r="D444" i="1"/>
  <c r="E444" i="1"/>
  <c r="G444" i="1"/>
  <c r="I444" i="1"/>
  <c r="J444" i="1"/>
  <c r="K444" i="1"/>
  <c r="L444" i="1"/>
  <c r="M444" i="1"/>
  <c r="D445" i="1"/>
  <c r="E445" i="1"/>
  <c r="G445" i="1"/>
  <c r="I445" i="1"/>
  <c r="J445" i="1"/>
  <c r="K445" i="1"/>
  <c r="L445" i="1"/>
  <c r="M445" i="1"/>
  <c r="D446" i="1"/>
  <c r="E446" i="1"/>
  <c r="G446" i="1"/>
  <c r="I446" i="1"/>
  <c r="J446" i="1"/>
  <c r="K446" i="1"/>
  <c r="L446" i="1"/>
  <c r="M446" i="1"/>
  <c r="D447" i="1"/>
  <c r="E447" i="1"/>
  <c r="G447" i="1"/>
  <c r="I447" i="1"/>
  <c r="J447" i="1"/>
  <c r="K447" i="1"/>
  <c r="L447" i="1"/>
  <c r="M447" i="1"/>
  <c r="D448" i="1"/>
  <c r="E448" i="1"/>
  <c r="G448" i="1"/>
  <c r="I448" i="1"/>
  <c r="J448" i="1"/>
  <c r="K448" i="1"/>
  <c r="L448" i="1"/>
  <c r="M448" i="1"/>
  <c r="D449" i="1"/>
  <c r="E449" i="1"/>
  <c r="G449" i="1"/>
  <c r="I449" i="1"/>
  <c r="J449" i="1"/>
  <c r="K449" i="1"/>
  <c r="L449" i="1"/>
  <c r="M449" i="1"/>
  <c r="D450" i="1"/>
  <c r="E450" i="1"/>
  <c r="G450" i="1"/>
  <c r="I450" i="1"/>
  <c r="J450" i="1"/>
  <c r="K450" i="1"/>
  <c r="L450" i="1"/>
  <c r="M450" i="1"/>
  <c r="D451" i="1"/>
  <c r="E451" i="1"/>
  <c r="G451" i="1"/>
  <c r="I451" i="1"/>
  <c r="J451" i="1"/>
  <c r="K451" i="1"/>
  <c r="L451" i="1"/>
  <c r="M451" i="1"/>
  <c r="D452" i="1"/>
  <c r="E452" i="1"/>
  <c r="G452" i="1"/>
  <c r="I452" i="1"/>
  <c r="J452" i="1"/>
  <c r="K452" i="1"/>
  <c r="L452" i="1"/>
  <c r="M452" i="1"/>
  <c r="D453" i="1"/>
  <c r="E453" i="1"/>
  <c r="G453" i="1"/>
  <c r="I453" i="1"/>
  <c r="J453" i="1"/>
  <c r="K453" i="1"/>
  <c r="L453" i="1"/>
  <c r="M453" i="1"/>
  <c r="D454" i="1"/>
  <c r="E454" i="1"/>
  <c r="G454" i="1"/>
  <c r="I454" i="1"/>
  <c r="J454" i="1"/>
  <c r="K454" i="1"/>
  <c r="L454" i="1"/>
  <c r="M454" i="1"/>
  <c r="D455" i="1"/>
  <c r="E455" i="1"/>
  <c r="G455" i="1"/>
  <c r="I455" i="1"/>
  <c r="J455" i="1"/>
  <c r="K455" i="1"/>
  <c r="L455" i="1"/>
  <c r="M455" i="1"/>
  <c r="D456" i="1"/>
  <c r="B456" i="1" s="1"/>
  <c r="E456" i="1"/>
  <c r="G456" i="1"/>
  <c r="I456" i="1"/>
  <c r="J456" i="1"/>
  <c r="K456" i="1"/>
  <c r="L456" i="1"/>
  <c r="M456" i="1"/>
  <c r="D457" i="1"/>
  <c r="E457" i="1"/>
  <c r="G457" i="1"/>
  <c r="I457" i="1"/>
  <c r="J457" i="1"/>
  <c r="K457" i="1"/>
  <c r="L457" i="1"/>
  <c r="M457" i="1"/>
  <c r="D458" i="1"/>
  <c r="B458" i="1" s="1"/>
  <c r="E458" i="1"/>
  <c r="G458" i="1"/>
  <c r="I458" i="1"/>
  <c r="J458" i="1"/>
  <c r="K458" i="1"/>
  <c r="L458" i="1"/>
  <c r="M458" i="1"/>
  <c r="D459" i="1"/>
  <c r="E459" i="1"/>
  <c r="G459" i="1"/>
  <c r="I459" i="1"/>
  <c r="J459" i="1"/>
  <c r="K459" i="1"/>
  <c r="L459" i="1"/>
  <c r="M459" i="1"/>
  <c r="D460" i="1"/>
  <c r="B460" i="1" s="1"/>
  <c r="E460" i="1"/>
  <c r="G460" i="1"/>
  <c r="I460" i="1"/>
  <c r="J460" i="1"/>
  <c r="K460" i="1"/>
  <c r="L460" i="1"/>
  <c r="M460" i="1"/>
  <c r="D461" i="1"/>
  <c r="E461" i="1"/>
  <c r="G461" i="1"/>
  <c r="I461" i="1"/>
  <c r="J461" i="1"/>
  <c r="K461" i="1"/>
  <c r="L461" i="1"/>
  <c r="M461" i="1"/>
  <c r="D462" i="1"/>
  <c r="A462" i="1"/>
  <c r="E462" i="1"/>
  <c r="G462" i="1"/>
  <c r="I462" i="1"/>
  <c r="J462" i="1"/>
  <c r="K462" i="1"/>
  <c r="L462" i="1"/>
  <c r="M462" i="1"/>
  <c r="D463" i="1"/>
  <c r="E463" i="1"/>
  <c r="G463" i="1"/>
  <c r="I463" i="1"/>
  <c r="J463" i="1"/>
  <c r="K463" i="1"/>
  <c r="L463" i="1"/>
  <c r="M463" i="1"/>
  <c r="D464" i="1"/>
  <c r="B464" i="1" s="1"/>
  <c r="E464" i="1"/>
  <c r="A464" i="1" s="1"/>
  <c r="G464" i="1"/>
  <c r="I464" i="1"/>
  <c r="J464" i="1"/>
  <c r="K464" i="1"/>
  <c r="L464" i="1"/>
  <c r="M464" i="1"/>
  <c r="D465" i="1"/>
  <c r="E465" i="1"/>
  <c r="G465" i="1"/>
  <c r="I465" i="1"/>
  <c r="J465" i="1"/>
  <c r="K465" i="1"/>
  <c r="L465" i="1"/>
  <c r="M465" i="1"/>
  <c r="D466" i="1"/>
  <c r="A466" i="1"/>
  <c r="E466" i="1"/>
  <c r="G466" i="1"/>
  <c r="I466" i="1"/>
  <c r="J466" i="1"/>
  <c r="K466" i="1"/>
  <c r="L466" i="1"/>
  <c r="M466" i="1"/>
  <c r="D467" i="1"/>
  <c r="E467" i="1"/>
  <c r="G467" i="1"/>
  <c r="I467" i="1"/>
  <c r="J467" i="1"/>
  <c r="K467" i="1"/>
  <c r="L467" i="1"/>
  <c r="M467" i="1"/>
  <c r="D468" i="1"/>
  <c r="B468" i="1" s="1"/>
  <c r="E468" i="1"/>
  <c r="G468" i="1"/>
  <c r="I468" i="1"/>
  <c r="J468" i="1"/>
  <c r="K468" i="1"/>
  <c r="L468" i="1"/>
  <c r="M468" i="1"/>
  <c r="D469" i="1"/>
  <c r="E469" i="1"/>
  <c r="G469" i="1"/>
  <c r="I469" i="1"/>
  <c r="J469" i="1"/>
  <c r="K469" i="1"/>
  <c r="L469" i="1"/>
  <c r="M469" i="1"/>
  <c r="D470" i="1"/>
  <c r="B470" i="1"/>
  <c r="E470" i="1"/>
  <c r="G470" i="1"/>
  <c r="I470" i="1"/>
  <c r="J470" i="1"/>
  <c r="K470" i="1"/>
  <c r="L470" i="1"/>
  <c r="M470" i="1"/>
  <c r="D471" i="1"/>
  <c r="E471" i="1"/>
  <c r="G471" i="1"/>
  <c r="I471" i="1"/>
  <c r="J471" i="1"/>
  <c r="K471" i="1"/>
  <c r="L471" i="1"/>
  <c r="M471" i="1"/>
  <c r="D472" i="1"/>
  <c r="B472" i="1" s="1"/>
  <c r="E472" i="1"/>
  <c r="G472" i="1"/>
  <c r="I472" i="1"/>
  <c r="J472" i="1"/>
  <c r="K472" i="1"/>
  <c r="L472" i="1"/>
  <c r="M472" i="1"/>
  <c r="D473" i="1"/>
  <c r="E473" i="1"/>
  <c r="G473" i="1"/>
  <c r="I473" i="1"/>
  <c r="J473" i="1"/>
  <c r="K473" i="1"/>
  <c r="L473" i="1"/>
  <c r="M473" i="1"/>
  <c r="D474" i="1"/>
  <c r="A474" i="1" s="1"/>
  <c r="E474" i="1"/>
  <c r="G474" i="1"/>
  <c r="I474" i="1"/>
  <c r="J474" i="1"/>
  <c r="K474" i="1"/>
  <c r="L474" i="1"/>
  <c r="M474" i="1"/>
  <c r="D475" i="1"/>
  <c r="E475" i="1"/>
  <c r="G475" i="1"/>
  <c r="I475" i="1"/>
  <c r="J475" i="1"/>
  <c r="K475" i="1"/>
  <c r="L475" i="1"/>
  <c r="M475" i="1"/>
  <c r="D476" i="1"/>
  <c r="A476" i="1" s="1"/>
  <c r="E476" i="1"/>
  <c r="G476" i="1"/>
  <c r="I476" i="1"/>
  <c r="J476" i="1"/>
  <c r="K476" i="1"/>
  <c r="L476" i="1"/>
  <c r="M476" i="1"/>
  <c r="D477" i="1"/>
  <c r="E477" i="1"/>
  <c r="G477" i="1"/>
  <c r="I477" i="1"/>
  <c r="J477" i="1"/>
  <c r="K477" i="1"/>
  <c r="L477" i="1"/>
  <c r="M477" i="1"/>
  <c r="D478" i="1"/>
  <c r="B478" i="1"/>
  <c r="E478" i="1"/>
  <c r="G478" i="1"/>
  <c r="I478" i="1"/>
  <c r="J478" i="1"/>
  <c r="K478" i="1"/>
  <c r="L478" i="1"/>
  <c r="M478" i="1"/>
  <c r="D479" i="1"/>
  <c r="E479" i="1"/>
  <c r="G479" i="1"/>
  <c r="I479" i="1"/>
  <c r="J479" i="1"/>
  <c r="K479" i="1"/>
  <c r="L479" i="1"/>
  <c r="M479" i="1"/>
  <c r="D480" i="1"/>
  <c r="B480" i="1" s="1"/>
  <c r="E480" i="1"/>
  <c r="G480" i="1"/>
  <c r="I480" i="1"/>
  <c r="J480" i="1"/>
  <c r="K480" i="1"/>
  <c r="L480" i="1"/>
  <c r="M480" i="1"/>
  <c r="D481" i="1"/>
  <c r="E481" i="1"/>
  <c r="G481" i="1"/>
  <c r="I481" i="1"/>
  <c r="J481" i="1"/>
  <c r="K481" i="1"/>
  <c r="L481" i="1"/>
  <c r="M481" i="1"/>
  <c r="D482" i="1"/>
  <c r="A482" i="1"/>
  <c r="E482" i="1"/>
  <c r="G482" i="1"/>
  <c r="I482" i="1"/>
  <c r="J482" i="1"/>
  <c r="K482" i="1"/>
  <c r="L482" i="1"/>
  <c r="M482" i="1"/>
  <c r="D483" i="1"/>
  <c r="E483" i="1"/>
  <c r="G483" i="1"/>
  <c r="I483" i="1"/>
  <c r="J483" i="1"/>
  <c r="K483" i="1"/>
  <c r="L483" i="1"/>
  <c r="M483" i="1"/>
  <c r="D484" i="1"/>
  <c r="B484" i="1" s="1"/>
  <c r="E484" i="1"/>
  <c r="G484" i="1"/>
  <c r="I484" i="1"/>
  <c r="J484" i="1"/>
  <c r="K484" i="1"/>
  <c r="L484" i="1"/>
  <c r="M484" i="1"/>
  <c r="D485" i="1"/>
  <c r="E485" i="1"/>
  <c r="G485" i="1"/>
  <c r="I485" i="1"/>
  <c r="J485" i="1"/>
  <c r="K485" i="1"/>
  <c r="L485" i="1"/>
  <c r="M485" i="1"/>
  <c r="D486" i="1"/>
  <c r="B486" i="1"/>
  <c r="E486" i="1"/>
  <c r="G486" i="1"/>
  <c r="I486" i="1"/>
  <c r="J486" i="1"/>
  <c r="K486" i="1"/>
  <c r="L486" i="1"/>
  <c r="M486" i="1"/>
  <c r="D487" i="1"/>
  <c r="E487" i="1"/>
  <c r="G487" i="1"/>
  <c r="I487" i="1"/>
  <c r="J487" i="1"/>
  <c r="K487" i="1"/>
  <c r="L487" i="1"/>
  <c r="M487" i="1"/>
  <c r="D488" i="1"/>
  <c r="B488" i="1" s="1"/>
  <c r="E488" i="1"/>
  <c r="G488" i="1"/>
  <c r="I488" i="1"/>
  <c r="J488" i="1"/>
  <c r="K488" i="1"/>
  <c r="L488" i="1"/>
  <c r="M488" i="1"/>
  <c r="D489" i="1"/>
  <c r="E489" i="1"/>
  <c r="G489" i="1"/>
  <c r="I489" i="1"/>
  <c r="J489" i="1"/>
  <c r="K489" i="1"/>
  <c r="L489" i="1"/>
  <c r="M489" i="1"/>
  <c r="D490" i="1"/>
  <c r="A490" i="1" s="1"/>
  <c r="E490" i="1"/>
  <c r="G490" i="1"/>
  <c r="I490" i="1"/>
  <c r="J490" i="1"/>
  <c r="K490" i="1"/>
  <c r="L490" i="1"/>
  <c r="M490" i="1"/>
  <c r="D491" i="1"/>
  <c r="E491" i="1"/>
  <c r="G491" i="1"/>
  <c r="I491" i="1"/>
  <c r="J491" i="1"/>
  <c r="K491" i="1"/>
  <c r="L491" i="1"/>
  <c r="M491" i="1"/>
  <c r="D492" i="1"/>
  <c r="B492" i="1" s="1"/>
  <c r="E492" i="1"/>
  <c r="G492" i="1"/>
  <c r="I492" i="1"/>
  <c r="J492" i="1"/>
  <c r="K492" i="1"/>
  <c r="L492" i="1"/>
  <c r="M492" i="1"/>
  <c r="D493" i="1"/>
  <c r="E493" i="1"/>
  <c r="G493" i="1"/>
  <c r="I493" i="1"/>
  <c r="J493" i="1"/>
  <c r="K493" i="1"/>
  <c r="L493" i="1"/>
  <c r="M493" i="1"/>
  <c r="D494" i="1"/>
  <c r="A494" i="1"/>
  <c r="E494" i="1"/>
  <c r="G494" i="1"/>
  <c r="I494" i="1"/>
  <c r="J494" i="1"/>
  <c r="K494" i="1"/>
  <c r="L494" i="1"/>
  <c r="M494" i="1"/>
  <c r="D495" i="1"/>
  <c r="E495" i="1"/>
  <c r="G495" i="1"/>
  <c r="I495" i="1"/>
  <c r="J495" i="1"/>
  <c r="K495" i="1"/>
  <c r="L495" i="1"/>
  <c r="M495" i="1"/>
  <c r="D496" i="1"/>
  <c r="B496" i="1" s="1"/>
  <c r="E496" i="1"/>
  <c r="A496" i="1" s="1"/>
  <c r="G496" i="1"/>
  <c r="I496" i="1"/>
  <c r="J496" i="1"/>
  <c r="K496" i="1"/>
  <c r="L496" i="1"/>
  <c r="M496" i="1"/>
  <c r="D497" i="1"/>
  <c r="E497" i="1"/>
  <c r="G497" i="1"/>
  <c r="I497" i="1"/>
  <c r="J497" i="1"/>
  <c r="K497" i="1"/>
  <c r="L497" i="1"/>
  <c r="M497" i="1"/>
  <c r="D498" i="1"/>
  <c r="A498" i="1"/>
  <c r="E498" i="1"/>
  <c r="G498" i="1"/>
  <c r="I498" i="1"/>
  <c r="J498" i="1"/>
  <c r="K498" i="1"/>
  <c r="L498" i="1"/>
  <c r="M498" i="1"/>
  <c r="D499" i="1"/>
  <c r="E499" i="1"/>
  <c r="G499" i="1"/>
  <c r="I499" i="1"/>
  <c r="J499" i="1"/>
  <c r="K499" i="1"/>
  <c r="L499" i="1"/>
  <c r="M499" i="1"/>
  <c r="D500" i="1"/>
  <c r="A500" i="1" s="1"/>
  <c r="E500" i="1"/>
  <c r="G500" i="1"/>
  <c r="I500" i="1"/>
  <c r="J500" i="1"/>
  <c r="K500" i="1"/>
  <c r="L500" i="1"/>
  <c r="M500" i="1"/>
  <c r="D501" i="1"/>
  <c r="E501" i="1"/>
  <c r="G501" i="1"/>
  <c r="I501" i="1"/>
  <c r="J501" i="1"/>
  <c r="K501" i="1"/>
  <c r="L501" i="1"/>
  <c r="M501" i="1"/>
  <c r="D502" i="1"/>
  <c r="B502" i="1"/>
  <c r="E502" i="1"/>
  <c r="G502" i="1"/>
  <c r="I502" i="1"/>
  <c r="J502" i="1"/>
  <c r="K502" i="1"/>
  <c r="L502" i="1"/>
  <c r="M502" i="1"/>
  <c r="D503" i="1"/>
  <c r="E503" i="1"/>
  <c r="G503" i="1"/>
  <c r="I503" i="1"/>
  <c r="J503" i="1"/>
  <c r="K503" i="1"/>
  <c r="L503" i="1"/>
  <c r="M503" i="1"/>
  <c r="D504" i="1"/>
  <c r="B504" i="1" s="1"/>
  <c r="E504" i="1"/>
  <c r="G504" i="1"/>
  <c r="I504" i="1"/>
  <c r="J504" i="1"/>
  <c r="K504" i="1"/>
  <c r="L504" i="1"/>
  <c r="M504" i="1"/>
  <c r="D505" i="1"/>
  <c r="E505" i="1"/>
  <c r="G505" i="1"/>
  <c r="I505" i="1"/>
  <c r="J505" i="1"/>
  <c r="K505" i="1"/>
  <c r="L505" i="1"/>
  <c r="M505" i="1"/>
  <c r="D506" i="1"/>
  <c r="A506" i="1" s="1"/>
  <c r="E506" i="1"/>
  <c r="G506" i="1"/>
  <c r="I506" i="1"/>
  <c r="J506" i="1"/>
  <c r="K506" i="1"/>
  <c r="L506" i="1"/>
  <c r="M506" i="1"/>
  <c r="D507" i="1"/>
  <c r="E507" i="1"/>
  <c r="G507" i="1"/>
  <c r="I507" i="1"/>
  <c r="J507" i="1"/>
  <c r="K507" i="1"/>
  <c r="L507" i="1"/>
  <c r="M507" i="1"/>
  <c r="D508" i="1"/>
  <c r="B508" i="1" s="1"/>
  <c r="E508" i="1"/>
  <c r="G508" i="1"/>
  <c r="I508" i="1"/>
  <c r="J508" i="1"/>
  <c r="K508" i="1"/>
  <c r="L508" i="1"/>
  <c r="M508" i="1"/>
  <c r="D509" i="1"/>
  <c r="E509" i="1"/>
  <c r="G509" i="1"/>
  <c r="I509" i="1"/>
  <c r="J509" i="1"/>
  <c r="K509" i="1"/>
  <c r="L509" i="1"/>
  <c r="M509" i="1"/>
  <c r="D510" i="1"/>
  <c r="B510" i="1"/>
  <c r="E510" i="1"/>
  <c r="G510" i="1"/>
  <c r="I510" i="1"/>
  <c r="J510" i="1"/>
  <c r="K510" i="1"/>
  <c r="L510" i="1"/>
  <c r="M510" i="1"/>
  <c r="D511" i="1"/>
  <c r="E511" i="1"/>
  <c r="G511" i="1"/>
  <c r="I511" i="1"/>
  <c r="J511" i="1"/>
  <c r="K511" i="1"/>
  <c r="L511" i="1"/>
  <c r="M511" i="1"/>
  <c r="D512" i="1"/>
  <c r="B512" i="1" s="1"/>
  <c r="E512" i="1"/>
  <c r="A512" i="1" s="1"/>
  <c r="G512" i="1"/>
  <c r="I512" i="1"/>
  <c r="J512" i="1"/>
  <c r="K512" i="1"/>
  <c r="L512" i="1"/>
  <c r="M512" i="1"/>
  <c r="D513" i="1"/>
  <c r="E513" i="1"/>
  <c r="G513" i="1"/>
  <c r="I513" i="1"/>
  <c r="J513" i="1"/>
  <c r="K513" i="1"/>
  <c r="L513" i="1"/>
  <c r="M513" i="1"/>
  <c r="D514" i="1"/>
  <c r="E514" i="1"/>
  <c r="A514" i="1" s="1"/>
  <c r="G514" i="1"/>
  <c r="I514" i="1"/>
  <c r="J514" i="1"/>
  <c r="K514" i="1"/>
  <c r="L514" i="1"/>
  <c r="M514" i="1"/>
  <c r="D515" i="1"/>
  <c r="E515" i="1"/>
  <c r="G515" i="1"/>
  <c r="I515" i="1"/>
  <c r="J515" i="1"/>
  <c r="K515" i="1"/>
  <c r="L515" i="1"/>
  <c r="M515" i="1"/>
  <c r="D516" i="1"/>
  <c r="A516" i="1"/>
  <c r="E516" i="1"/>
  <c r="G516" i="1"/>
  <c r="I516" i="1"/>
  <c r="J516" i="1"/>
  <c r="K516" i="1"/>
  <c r="L516" i="1"/>
  <c r="M516" i="1"/>
  <c r="D517" i="1"/>
  <c r="E517" i="1"/>
  <c r="G517" i="1"/>
  <c r="I517" i="1"/>
  <c r="J517" i="1"/>
  <c r="K517" i="1"/>
  <c r="L517" i="1"/>
  <c r="M517" i="1"/>
  <c r="D518" i="1"/>
  <c r="B518" i="1" s="1"/>
  <c r="E518" i="1"/>
  <c r="G518" i="1"/>
  <c r="I518" i="1"/>
  <c r="J518" i="1"/>
  <c r="K518" i="1"/>
  <c r="L518" i="1"/>
  <c r="M518" i="1"/>
  <c r="D519" i="1"/>
  <c r="E519" i="1"/>
  <c r="G519" i="1"/>
  <c r="I519" i="1"/>
  <c r="J519" i="1"/>
  <c r="K519" i="1"/>
  <c r="L519" i="1"/>
  <c r="M519" i="1"/>
  <c r="D520" i="1"/>
  <c r="B520" i="1"/>
  <c r="E520" i="1"/>
  <c r="G520" i="1"/>
  <c r="I520" i="1"/>
  <c r="J520" i="1"/>
  <c r="K520" i="1"/>
  <c r="L520" i="1"/>
  <c r="M520" i="1"/>
  <c r="D521" i="1"/>
  <c r="E521" i="1"/>
  <c r="G521" i="1"/>
  <c r="I521" i="1"/>
  <c r="J521" i="1"/>
  <c r="K521" i="1"/>
  <c r="L521" i="1"/>
  <c r="M521" i="1"/>
  <c r="D522" i="1"/>
  <c r="E522" i="1"/>
  <c r="G522" i="1"/>
  <c r="I522" i="1"/>
  <c r="J522" i="1"/>
  <c r="K522" i="1"/>
  <c r="L522" i="1"/>
  <c r="M522" i="1"/>
  <c r="D523" i="1"/>
  <c r="E523" i="1"/>
  <c r="G523" i="1"/>
  <c r="I523" i="1"/>
  <c r="J523" i="1"/>
  <c r="K523" i="1"/>
  <c r="L523" i="1"/>
  <c r="M523" i="1"/>
  <c r="D524" i="1"/>
  <c r="A524" i="1" s="1"/>
  <c r="E524" i="1"/>
  <c r="G524" i="1"/>
  <c r="I524" i="1"/>
  <c r="J524" i="1"/>
  <c r="K524" i="1"/>
  <c r="L524" i="1"/>
  <c r="M524" i="1"/>
  <c r="D525" i="1"/>
  <c r="E525" i="1"/>
  <c r="G525" i="1"/>
  <c r="I525" i="1"/>
  <c r="J525" i="1"/>
  <c r="K525" i="1"/>
  <c r="L525" i="1"/>
  <c r="M525" i="1"/>
  <c r="D526" i="1"/>
  <c r="B526" i="1" s="1"/>
  <c r="E526" i="1"/>
  <c r="G526" i="1"/>
  <c r="I526" i="1"/>
  <c r="J526" i="1"/>
  <c r="K526" i="1"/>
  <c r="L526" i="1"/>
  <c r="M526" i="1"/>
  <c r="D527" i="1"/>
  <c r="E527" i="1"/>
  <c r="G527" i="1"/>
  <c r="I527" i="1"/>
  <c r="J527" i="1"/>
  <c r="K527" i="1"/>
  <c r="L527" i="1"/>
  <c r="M527" i="1"/>
  <c r="D528" i="1"/>
  <c r="A528" i="1" s="1"/>
  <c r="E528" i="1"/>
  <c r="G528" i="1"/>
  <c r="I528" i="1"/>
  <c r="J528" i="1"/>
  <c r="K528" i="1"/>
  <c r="L528" i="1"/>
  <c r="M528" i="1"/>
  <c r="D529" i="1"/>
  <c r="E529" i="1"/>
  <c r="G529" i="1"/>
  <c r="I529" i="1"/>
  <c r="J529" i="1"/>
  <c r="K529" i="1"/>
  <c r="L529" i="1"/>
  <c r="M529" i="1"/>
  <c r="D530" i="1"/>
  <c r="E530" i="1"/>
  <c r="G530" i="1"/>
  <c r="I530" i="1"/>
  <c r="J530" i="1"/>
  <c r="K530" i="1"/>
  <c r="L530" i="1"/>
  <c r="M530" i="1"/>
  <c r="D531" i="1"/>
  <c r="E531" i="1"/>
  <c r="G531" i="1"/>
  <c r="I531" i="1"/>
  <c r="J531" i="1"/>
  <c r="K531" i="1"/>
  <c r="L531" i="1"/>
  <c r="M531" i="1"/>
  <c r="D532" i="1"/>
  <c r="E532" i="1"/>
  <c r="G532" i="1"/>
  <c r="I532" i="1"/>
  <c r="J532" i="1"/>
  <c r="K532" i="1"/>
  <c r="L532" i="1"/>
  <c r="M532" i="1"/>
  <c r="D533" i="1"/>
  <c r="E533" i="1"/>
  <c r="G533" i="1"/>
  <c r="I533" i="1"/>
  <c r="J533" i="1"/>
  <c r="K533" i="1"/>
  <c r="L533" i="1"/>
  <c r="M533" i="1"/>
  <c r="D534" i="1"/>
  <c r="B534" i="1"/>
  <c r="E534" i="1"/>
  <c r="G534" i="1"/>
  <c r="I534" i="1"/>
  <c r="J534" i="1"/>
  <c r="K534" i="1"/>
  <c r="L534" i="1"/>
  <c r="M534" i="1"/>
  <c r="D535" i="1"/>
  <c r="E535" i="1"/>
  <c r="G535" i="1"/>
  <c r="I535" i="1"/>
  <c r="J535" i="1"/>
  <c r="K535" i="1"/>
  <c r="L535" i="1"/>
  <c r="M535" i="1"/>
  <c r="D536" i="1"/>
  <c r="B536" i="1" s="1"/>
  <c r="E536" i="1"/>
  <c r="A536" i="1" s="1"/>
  <c r="G536" i="1"/>
  <c r="I536" i="1"/>
  <c r="J536" i="1"/>
  <c r="K536" i="1"/>
  <c r="L536" i="1"/>
  <c r="M536" i="1"/>
  <c r="D537" i="1"/>
  <c r="E537" i="1"/>
  <c r="G537" i="1"/>
  <c r="I537" i="1"/>
  <c r="J537" i="1"/>
  <c r="K537" i="1"/>
  <c r="L537" i="1"/>
  <c r="M537" i="1"/>
  <c r="J8" i="1"/>
  <c r="K8" i="1"/>
  <c r="L8" i="1"/>
  <c r="M8" i="1"/>
  <c r="I8" i="1"/>
  <c r="G8" i="1"/>
  <c r="E8" i="1"/>
  <c r="D8" i="1"/>
  <c r="B28" i="6"/>
  <c r="A28" i="6"/>
  <c r="B17" i="6"/>
  <c r="B20" i="6"/>
  <c r="B22" i="6"/>
  <c r="B23" i="6"/>
  <c r="B25" i="6"/>
  <c r="B29" i="6"/>
  <c r="B31" i="6"/>
  <c r="B32" i="6"/>
  <c r="B34" i="6"/>
  <c r="B37" i="6"/>
  <c r="B39" i="6"/>
  <c r="B40" i="6"/>
  <c r="B42" i="6"/>
  <c r="B45" i="6"/>
  <c r="B47" i="6"/>
  <c r="B48" i="6"/>
  <c r="B50" i="6"/>
  <c r="B53" i="6"/>
  <c r="B55" i="6"/>
  <c r="B56" i="6"/>
  <c r="B58" i="6"/>
  <c r="B61" i="6"/>
  <c r="B63" i="6"/>
  <c r="B64" i="6"/>
  <c r="B66" i="6"/>
  <c r="B69" i="6"/>
  <c r="B71" i="6"/>
  <c r="B72" i="6"/>
  <c r="B74" i="6"/>
  <c r="B77" i="6"/>
  <c r="B79" i="6"/>
  <c r="B80" i="6"/>
  <c r="B82" i="6"/>
  <c r="B85" i="6"/>
  <c r="B87" i="6"/>
  <c r="B88" i="6"/>
  <c r="B90" i="6"/>
  <c r="B93" i="6"/>
  <c r="B95" i="6"/>
  <c r="B96" i="6"/>
  <c r="B98" i="6"/>
  <c r="B101" i="6"/>
  <c r="B103" i="6"/>
  <c r="B104" i="6"/>
  <c r="B106" i="6"/>
  <c r="B109" i="6"/>
  <c r="B111" i="6"/>
  <c r="B112" i="6"/>
  <c r="B114" i="6"/>
  <c r="B117" i="6"/>
  <c r="B119" i="6"/>
  <c r="B120" i="6"/>
  <c r="B122" i="6"/>
  <c r="B125" i="6"/>
  <c r="B127" i="6"/>
  <c r="B128" i="6"/>
  <c r="B130" i="6"/>
  <c r="B133" i="6"/>
  <c r="B135" i="6"/>
  <c r="B136" i="6"/>
  <c r="B138" i="6"/>
  <c r="B141" i="6"/>
  <c r="B143" i="6"/>
  <c r="B144" i="6"/>
  <c r="B146" i="6"/>
  <c r="B149" i="6"/>
  <c r="B151" i="6"/>
  <c r="B152" i="6"/>
  <c r="B154" i="6"/>
  <c r="B157" i="6"/>
  <c r="B159" i="6"/>
  <c r="B160" i="6"/>
  <c r="B162" i="6"/>
  <c r="B165" i="6"/>
  <c r="B167" i="6"/>
  <c r="B168" i="6"/>
  <c r="B170" i="6"/>
  <c r="B173" i="6"/>
  <c r="B175" i="6"/>
  <c r="B176" i="6"/>
  <c r="B178" i="6"/>
  <c r="B181" i="6"/>
  <c r="B183" i="6"/>
  <c r="B184" i="6"/>
  <c r="B186" i="6"/>
  <c r="B189" i="6"/>
  <c r="B191" i="6"/>
  <c r="B192" i="6"/>
  <c r="B194" i="6"/>
  <c r="B197" i="6"/>
  <c r="B199" i="6"/>
  <c r="B200" i="6"/>
  <c r="B202" i="6"/>
  <c r="B205" i="6"/>
  <c r="B207" i="6"/>
  <c r="B208" i="6"/>
  <c r="B210" i="6"/>
  <c r="B213" i="6"/>
  <c r="B215" i="6"/>
  <c r="B216" i="6"/>
  <c r="B218" i="6"/>
  <c r="B221" i="6"/>
  <c r="B223" i="6"/>
  <c r="B224" i="6"/>
  <c r="B226" i="6"/>
  <c r="B229" i="6"/>
  <c r="B231" i="6"/>
  <c r="B232" i="6"/>
  <c r="B234" i="6"/>
  <c r="B237" i="6"/>
  <c r="B239" i="6"/>
  <c r="B240" i="6"/>
  <c r="B242" i="6"/>
  <c r="B245" i="6"/>
  <c r="B247" i="6"/>
  <c r="B248" i="6"/>
  <c r="B250" i="6"/>
  <c r="B253" i="6"/>
  <c r="B255" i="6"/>
  <c r="B256" i="6"/>
  <c r="B258" i="6"/>
  <c r="B261" i="6"/>
  <c r="B263" i="6"/>
  <c r="B264" i="6"/>
  <c r="B266" i="6"/>
  <c r="B269" i="6"/>
  <c r="B271" i="6"/>
  <c r="B272" i="6"/>
  <c r="B274" i="6"/>
  <c r="B277" i="6"/>
  <c r="B279" i="6"/>
  <c r="B280" i="6"/>
  <c r="B282" i="6"/>
  <c r="B285" i="6"/>
  <c r="B287" i="6"/>
  <c r="B288" i="6"/>
  <c r="B290" i="6"/>
  <c r="B293" i="6"/>
  <c r="B295" i="6"/>
  <c r="B296" i="6"/>
  <c r="B298" i="6"/>
  <c r="B301" i="6"/>
  <c r="B303" i="6"/>
  <c r="B304" i="6"/>
  <c r="B306" i="6"/>
  <c r="B309" i="6"/>
  <c r="B311" i="6"/>
  <c r="B312" i="6"/>
  <c r="B314" i="6"/>
  <c r="B317" i="6"/>
  <c r="B319" i="6"/>
  <c r="B320" i="6"/>
  <c r="B322" i="6"/>
  <c r="B325" i="6"/>
  <c r="B327" i="6"/>
  <c r="B328" i="6"/>
  <c r="B330" i="6"/>
  <c r="B333" i="6"/>
  <c r="B335" i="6"/>
  <c r="B336" i="6"/>
  <c r="B338" i="6"/>
  <c r="B341" i="6"/>
  <c r="B343" i="6"/>
  <c r="B344" i="6"/>
  <c r="B346" i="6"/>
  <c r="B349" i="6"/>
  <c r="B351" i="6"/>
  <c r="B352" i="6"/>
  <c r="B354" i="6"/>
  <c r="B357" i="6"/>
  <c r="B359" i="6"/>
  <c r="B360" i="6"/>
  <c r="B362" i="6"/>
  <c r="B365" i="6"/>
  <c r="B367" i="6"/>
  <c r="B368" i="6"/>
  <c r="B370" i="6"/>
  <c r="B373" i="6"/>
  <c r="B375" i="6"/>
  <c r="B376" i="6"/>
  <c r="B378" i="6"/>
  <c r="B381" i="6"/>
  <c r="B383" i="6"/>
  <c r="B384" i="6"/>
  <c r="B386" i="6"/>
  <c r="B389" i="6"/>
  <c r="B391" i="6"/>
  <c r="B392" i="6"/>
  <c r="B394" i="6"/>
  <c r="B397" i="6"/>
  <c r="B399" i="6"/>
  <c r="B400" i="6"/>
  <c r="B402" i="6"/>
  <c r="B405" i="6"/>
  <c r="B407" i="6"/>
  <c r="B408" i="6"/>
  <c r="B410" i="6"/>
  <c r="B413" i="6"/>
  <c r="B415" i="6"/>
  <c r="B416" i="6"/>
  <c r="B418" i="6"/>
  <c r="B421" i="6"/>
  <c r="B423" i="6"/>
  <c r="B424" i="6"/>
  <c r="B426" i="6"/>
  <c r="B429" i="6"/>
  <c r="B431" i="6"/>
  <c r="B432" i="6"/>
  <c r="B434" i="6"/>
  <c r="B437" i="6"/>
  <c r="B439" i="6"/>
  <c r="B440" i="6"/>
  <c r="B442" i="6"/>
  <c r="B445" i="6"/>
  <c r="B447" i="6"/>
  <c r="B448" i="6"/>
  <c r="B450" i="6"/>
  <c r="B453" i="6"/>
  <c r="B455" i="6"/>
  <c r="B456" i="6"/>
  <c r="B458" i="6"/>
  <c r="B461" i="6"/>
  <c r="B463" i="6"/>
  <c r="B464" i="6"/>
  <c r="B466" i="6"/>
  <c r="B469" i="6"/>
  <c r="B471" i="6"/>
  <c r="B472" i="6"/>
  <c r="B474" i="6"/>
  <c r="B477" i="6"/>
  <c r="B479" i="6"/>
  <c r="B480" i="6"/>
  <c r="B482" i="6"/>
  <c r="B485" i="6"/>
  <c r="B487" i="6"/>
  <c r="B488" i="6"/>
  <c r="B490" i="6"/>
  <c r="B493" i="6"/>
  <c r="B495" i="6"/>
  <c r="B496" i="6"/>
  <c r="B498" i="6"/>
  <c r="B501" i="6"/>
  <c r="B503" i="6"/>
  <c r="B504" i="6"/>
  <c r="B506" i="6"/>
  <c r="B509" i="6"/>
  <c r="B511" i="6"/>
  <c r="B512" i="6"/>
  <c r="B514" i="6"/>
  <c r="A18" i="6"/>
  <c r="A22" i="6"/>
  <c r="A34" i="6"/>
  <c r="A36" i="6"/>
  <c r="A44" i="6"/>
  <c r="A48" i="6"/>
  <c r="A52" i="6"/>
  <c r="A56" i="6"/>
  <c r="A60" i="6"/>
  <c r="A62" i="6"/>
  <c r="A64" i="6"/>
  <c r="A68" i="6"/>
  <c r="A70" i="6"/>
  <c r="A72" i="6"/>
  <c r="A74" i="6"/>
  <c r="A78" i="6"/>
  <c r="A80" i="6"/>
  <c r="A82" i="6"/>
  <c r="A86" i="6"/>
  <c r="A90" i="6"/>
  <c r="A94" i="6"/>
  <c r="A98" i="6"/>
  <c r="A100" i="6"/>
  <c r="A106" i="6"/>
  <c r="A108" i="6"/>
  <c r="A112" i="6"/>
  <c r="A116" i="6"/>
  <c r="A120" i="6"/>
  <c r="A124" i="6"/>
  <c r="A126" i="6"/>
  <c r="A128" i="6"/>
  <c r="A132" i="6"/>
  <c r="A134" i="6"/>
  <c r="A136" i="6"/>
  <c r="A138" i="6"/>
  <c r="A142" i="6"/>
  <c r="A144" i="6"/>
  <c r="A146" i="6"/>
  <c r="A150" i="6"/>
  <c r="A154" i="6"/>
  <c r="A158" i="6"/>
  <c r="A162" i="6"/>
  <c r="A164" i="6"/>
  <c r="A170" i="6"/>
  <c r="A172" i="6"/>
  <c r="A176" i="6"/>
  <c r="A180" i="6"/>
  <c r="A184" i="6"/>
  <c r="A188" i="6"/>
  <c r="A190" i="6"/>
  <c r="A192" i="6"/>
  <c r="A196" i="6"/>
  <c r="A198" i="6"/>
  <c r="A200" i="6"/>
  <c r="A202" i="6"/>
  <c r="A206" i="6"/>
  <c r="A208" i="6"/>
  <c r="A210" i="6"/>
  <c r="A214" i="6"/>
  <c r="A218" i="6"/>
  <c r="A222" i="6"/>
  <c r="A226" i="6"/>
  <c r="A228" i="6"/>
  <c r="A234" i="6"/>
  <c r="A236" i="6"/>
  <c r="A240" i="6"/>
  <c r="A244" i="6"/>
  <c r="A248" i="6"/>
  <c r="A252" i="6"/>
  <c r="A254" i="6"/>
  <c r="A256" i="6"/>
  <c r="A260" i="6"/>
  <c r="A262" i="6"/>
  <c r="A264" i="6"/>
  <c r="B516" i="6"/>
  <c r="B517" i="6"/>
  <c r="B518" i="6"/>
  <c r="B520" i="6"/>
  <c r="B521" i="6"/>
  <c r="B523" i="6"/>
  <c r="B524" i="6"/>
  <c r="B525" i="6"/>
  <c r="B526" i="6"/>
  <c r="B528" i="6"/>
  <c r="B529" i="6"/>
  <c r="B531" i="6"/>
  <c r="B532" i="6"/>
  <c r="B533" i="6"/>
  <c r="B534" i="6"/>
  <c r="B535" i="6"/>
  <c r="B536" i="6"/>
  <c r="B537" i="6"/>
  <c r="B539" i="6"/>
  <c r="B540" i="6"/>
  <c r="B541" i="6"/>
  <c r="B542" i="6"/>
  <c r="B543" i="6"/>
  <c r="B544" i="6"/>
  <c r="B545" i="6"/>
  <c r="B546" i="6"/>
  <c r="A266" i="6"/>
  <c r="A268" i="6"/>
  <c r="A270" i="6"/>
  <c r="A272" i="6"/>
  <c r="A274" i="6"/>
  <c r="A276" i="6"/>
  <c r="A278" i="6"/>
  <c r="A280" i="6"/>
  <c r="A282" i="6"/>
  <c r="A284" i="6"/>
  <c r="A286" i="6"/>
  <c r="A288" i="6"/>
  <c r="A290" i="6"/>
  <c r="A292" i="6"/>
  <c r="A294" i="6"/>
  <c r="A296" i="6"/>
  <c r="A298" i="6"/>
  <c r="A300" i="6"/>
  <c r="A302" i="6"/>
  <c r="A304" i="6"/>
  <c r="A306" i="6"/>
  <c r="A308" i="6"/>
  <c r="A310" i="6"/>
  <c r="A312" i="6"/>
  <c r="A314" i="6"/>
  <c r="A316" i="6"/>
  <c r="A318" i="6"/>
  <c r="A320" i="6"/>
  <c r="A322" i="6"/>
  <c r="A324" i="6"/>
  <c r="A326" i="6"/>
  <c r="A328" i="6"/>
  <c r="A330" i="6"/>
  <c r="A332" i="6"/>
  <c r="A334" i="6"/>
  <c r="A336" i="6"/>
  <c r="A338" i="6"/>
  <c r="A340" i="6"/>
  <c r="A342" i="6"/>
  <c r="A344" i="6"/>
  <c r="A346" i="6"/>
  <c r="A348" i="6"/>
  <c r="A350" i="6"/>
  <c r="A352" i="6"/>
  <c r="A354" i="6"/>
  <c r="A356" i="6"/>
  <c r="A358" i="6"/>
  <c r="A360" i="6"/>
  <c r="A362" i="6"/>
  <c r="A364" i="6"/>
  <c r="A366" i="6"/>
  <c r="A368" i="6"/>
  <c r="A370" i="6"/>
  <c r="A372" i="6"/>
  <c r="A374" i="6"/>
  <c r="A376" i="6"/>
  <c r="A378" i="6"/>
  <c r="A380" i="6"/>
  <c r="A382" i="6"/>
  <c r="A384" i="6"/>
  <c r="A386" i="6"/>
  <c r="A388" i="6"/>
  <c r="A390" i="6"/>
  <c r="A392" i="6"/>
  <c r="A394" i="6"/>
  <c r="A396" i="6"/>
  <c r="A398" i="6"/>
  <c r="A400" i="6"/>
  <c r="A402" i="6"/>
  <c r="A404" i="6"/>
  <c r="A406" i="6"/>
  <c r="A408" i="6"/>
  <c r="A410" i="6"/>
  <c r="A412" i="6"/>
  <c r="A414" i="6"/>
  <c r="A416" i="6"/>
  <c r="A418" i="6"/>
  <c r="A420" i="6"/>
  <c r="A422" i="6"/>
  <c r="A424" i="6"/>
  <c r="A426" i="6"/>
  <c r="A428" i="6"/>
  <c r="A430" i="6"/>
  <c r="A432" i="6"/>
  <c r="A434" i="6"/>
  <c r="A436" i="6"/>
  <c r="A438" i="6"/>
  <c r="A440" i="6"/>
  <c r="A442" i="6"/>
  <c r="A444" i="6"/>
  <c r="A446" i="6"/>
  <c r="A448" i="6"/>
  <c r="A450" i="6"/>
  <c r="A452" i="6"/>
  <c r="A454" i="6"/>
  <c r="A456" i="6"/>
  <c r="A458" i="6"/>
  <c r="A460" i="6"/>
  <c r="A462" i="6"/>
  <c r="A464" i="6"/>
  <c r="A466" i="6"/>
  <c r="A468" i="6"/>
  <c r="A470" i="6"/>
  <c r="A472" i="6"/>
  <c r="A474" i="6"/>
  <c r="A476" i="6"/>
  <c r="A478" i="6"/>
  <c r="A480" i="6"/>
  <c r="A482" i="6"/>
  <c r="A484" i="6"/>
  <c r="A486" i="6"/>
  <c r="A488" i="6"/>
  <c r="A490" i="6"/>
  <c r="A492" i="6"/>
  <c r="A494" i="6"/>
  <c r="A496" i="6"/>
  <c r="A498" i="6"/>
  <c r="A500" i="6"/>
  <c r="A502" i="6"/>
  <c r="A504" i="6"/>
  <c r="A506" i="6"/>
  <c r="A508" i="6"/>
  <c r="A510" i="6"/>
  <c r="A512" i="6"/>
  <c r="A514" i="6"/>
  <c r="A516" i="6"/>
  <c r="A518" i="6"/>
  <c r="A520" i="6"/>
  <c r="A522" i="6"/>
  <c r="A524" i="6"/>
  <c r="A526" i="6"/>
  <c r="A528" i="6"/>
  <c r="A530" i="6"/>
  <c r="A532" i="6"/>
  <c r="A534" i="6"/>
  <c r="A536" i="6"/>
  <c r="A538" i="6"/>
  <c r="A540" i="6"/>
  <c r="A542" i="6"/>
  <c r="A544" i="6"/>
  <c r="A546" i="6"/>
  <c r="B9" i="1"/>
  <c r="B11" i="1"/>
  <c r="B13" i="1"/>
  <c r="B15" i="1"/>
  <c r="B17" i="1"/>
  <c r="B19" i="1"/>
  <c r="B21" i="1"/>
  <c r="B23" i="1"/>
  <c r="B25" i="1"/>
  <c r="B27" i="1"/>
  <c r="B29" i="1"/>
  <c r="B31" i="1"/>
  <c r="B33" i="1"/>
  <c r="B35" i="1"/>
  <c r="B37" i="1"/>
  <c r="B39" i="1"/>
  <c r="B41" i="1"/>
  <c r="B43" i="1"/>
  <c r="B45" i="1"/>
  <c r="B47" i="1"/>
  <c r="B49" i="1"/>
  <c r="B51" i="1"/>
  <c r="B53" i="1"/>
  <c r="B55" i="1"/>
  <c r="B57" i="1"/>
  <c r="B59" i="1"/>
  <c r="B61" i="1"/>
  <c r="B63" i="1"/>
  <c r="B65" i="1"/>
  <c r="B67" i="1"/>
  <c r="B69" i="1"/>
  <c r="B71" i="1"/>
  <c r="B73" i="1"/>
  <c r="B75" i="1"/>
  <c r="B77" i="1"/>
  <c r="B79" i="1"/>
  <c r="B81" i="1"/>
  <c r="B83" i="1"/>
  <c r="B85" i="1"/>
  <c r="B87" i="1"/>
  <c r="B89" i="1"/>
  <c r="B91" i="1"/>
  <c r="B93" i="1"/>
  <c r="B95" i="1"/>
  <c r="B97" i="1"/>
  <c r="B99" i="1"/>
  <c r="B101" i="1"/>
  <c r="B103" i="1"/>
  <c r="B105" i="1"/>
  <c r="B107" i="1"/>
  <c r="B109" i="1"/>
  <c r="B111" i="1"/>
  <c r="B113" i="1"/>
  <c r="B115" i="1"/>
  <c r="B117" i="1"/>
  <c r="B119" i="1"/>
  <c r="B121" i="1"/>
  <c r="B123" i="1"/>
  <c r="B125" i="1"/>
  <c r="B127" i="1"/>
  <c r="B129" i="1"/>
  <c r="B131" i="1"/>
  <c r="B133" i="1"/>
  <c r="B135" i="1"/>
  <c r="B137" i="1"/>
  <c r="B139" i="1"/>
  <c r="B141" i="1"/>
  <c r="B143" i="1"/>
  <c r="B145" i="1"/>
  <c r="B147" i="1"/>
  <c r="B149" i="1"/>
  <c r="B151" i="1"/>
  <c r="B153" i="1"/>
  <c r="B155" i="1"/>
  <c r="B157" i="1"/>
  <c r="B159" i="1"/>
  <c r="B161" i="1"/>
  <c r="B163" i="1"/>
  <c r="B165" i="1"/>
  <c r="B167" i="1"/>
  <c r="B169" i="1"/>
  <c r="B171" i="1"/>
  <c r="B173" i="1"/>
  <c r="B175" i="1"/>
  <c r="B177" i="1"/>
  <c r="B179" i="1"/>
  <c r="B181" i="1"/>
  <c r="B183" i="1"/>
  <c r="B185" i="1"/>
  <c r="B187" i="1"/>
  <c r="B189" i="1"/>
  <c r="B191" i="1"/>
  <c r="B193" i="1"/>
  <c r="B195" i="1"/>
  <c r="B197" i="1"/>
  <c r="B199" i="1"/>
  <c r="B201" i="1"/>
  <c r="B203" i="1"/>
  <c r="B205" i="1"/>
  <c r="B207" i="1"/>
  <c r="B209" i="1"/>
  <c r="B211" i="1"/>
  <c r="B213" i="1"/>
  <c r="B215" i="1"/>
  <c r="B217" i="1"/>
  <c r="B219" i="1"/>
  <c r="B221" i="1"/>
  <c r="B223" i="1"/>
  <c r="B225" i="1"/>
  <c r="B227" i="1"/>
  <c r="B229" i="1"/>
  <c r="B231" i="1"/>
  <c r="B233" i="1"/>
  <c r="B235" i="1"/>
  <c r="B237" i="1"/>
  <c r="B239" i="1"/>
  <c r="B241" i="1"/>
  <c r="B243" i="1"/>
  <c r="B245" i="1"/>
  <c r="B247" i="1"/>
  <c r="B249" i="1"/>
  <c r="B251" i="1"/>
  <c r="B253" i="1"/>
  <c r="B255" i="1"/>
  <c r="A9" i="1"/>
  <c r="A11" i="1"/>
  <c r="A13" i="1"/>
  <c r="A15" i="1"/>
  <c r="A17" i="1"/>
  <c r="A19" i="1"/>
  <c r="A21" i="1"/>
  <c r="A23" i="1"/>
  <c r="A25" i="1"/>
  <c r="A27" i="1"/>
  <c r="A29" i="1"/>
  <c r="A31" i="1"/>
  <c r="A33" i="1"/>
  <c r="A35" i="1"/>
  <c r="A37" i="1"/>
  <c r="A39" i="1"/>
  <c r="A41" i="1"/>
  <c r="A43" i="1"/>
  <c r="A45" i="1"/>
  <c r="A47" i="1"/>
  <c r="A49" i="1"/>
  <c r="A51" i="1"/>
  <c r="A53" i="1"/>
  <c r="A55" i="1"/>
  <c r="A57" i="1"/>
  <c r="A59" i="1"/>
  <c r="A61" i="1"/>
  <c r="A63" i="1"/>
  <c r="A65" i="1"/>
  <c r="A67" i="1"/>
  <c r="A69" i="1"/>
  <c r="A71" i="1"/>
  <c r="A73" i="1"/>
  <c r="A75" i="1"/>
  <c r="A77" i="1"/>
  <c r="A79" i="1"/>
  <c r="A81" i="1"/>
  <c r="A83" i="1"/>
  <c r="A85" i="1"/>
  <c r="A87" i="1"/>
  <c r="A89" i="1"/>
  <c r="A91" i="1"/>
  <c r="A93" i="1"/>
  <c r="A95" i="1"/>
  <c r="A97" i="1"/>
  <c r="A99" i="1"/>
  <c r="A101" i="1"/>
  <c r="A103" i="1"/>
  <c r="A105" i="1"/>
  <c r="A107" i="1"/>
  <c r="A109" i="1"/>
  <c r="A111" i="1"/>
  <c r="A113" i="1"/>
  <c r="A115" i="1"/>
  <c r="A117" i="1"/>
  <c r="A119" i="1"/>
  <c r="A121" i="1"/>
  <c r="A123" i="1"/>
  <c r="A125" i="1"/>
  <c r="A127" i="1"/>
  <c r="A129" i="1"/>
  <c r="A131" i="1"/>
  <c r="A133" i="1"/>
  <c r="A135" i="1"/>
  <c r="A137" i="1"/>
  <c r="A139" i="1"/>
  <c r="A141" i="1"/>
  <c r="A143" i="1"/>
  <c r="A145" i="1"/>
  <c r="A147" i="1"/>
  <c r="A149" i="1"/>
  <c r="A151" i="1"/>
  <c r="A153" i="1"/>
  <c r="A155" i="1"/>
  <c r="A157" i="1"/>
  <c r="A159" i="1"/>
  <c r="A161" i="1"/>
  <c r="A163" i="1"/>
  <c r="A165" i="1"/>
  <c r="A167" i="1"/>
  <c r="A169" i="1"/>
  <c r="A171" i="1"/>
  <c r="A173" i="1"/>
  <c r="A175" i="1"/>
  <c r="A177" i="1"/>
  <c r="A179" i="1"/>
  <c r="A181" i="1"/>
  <c r="A183" i="1"/>
  <c r="A185" i="1"/>
  <c r="A187" i="1"/>
  <c r="A189" i="1"/>
  <c r="A191" i="1"/>
  <c r="A193" i="1"/>
  <c r="A195" i="1"/>
  <c r="A197" i="1"/>
  <c r="A199" i="1"/>
  <c r="A201" i="1"/>
  <c r="A203" i="1"/>
  <c r="A205" i="1"/>
  <c r="B257" i="1"/>
  <c r="B259" i="1"/>
  <c r="B261" i="1"/>
  <c r="B263" i="1"/>
  <c r="B265" i="1"/>
  <c r="B267" i="1"/>
  <c r="B269" i="1"/>
  <c r="B271" i="1"/>
  <c r="B273" i="1"/>
  <c r="B275" i="1"/>
  <c r="B277" i="1"/>
  <c r="B279" i="1"/>
  <c r="B281" i="1"/>
  <c r="B283" i="1"/>
  <c r="B285" i="1"/>
  <c r="B287" i="1"/>
  <c r="B289" i="1"/>
  <c r="B291" i="1"/>
  <c r="B293" i="1"/>
  <c r="B295" i="1"/>
  <c r="B297" i="1"/>
  <c r="B299" i="1"/>
  <c r="B301" i="1"/>
  <c r="B303" i="1"/>
  <c r="B305" i="1"/>
  <c r="A207" i="1"/>
  <c r="A209" i="1"/>
  <c r="A211" i="1"/>
  <c r="A213" i="1"/>
  <c r="A215" i="1"/>
  <c r="A217" i="1"/>
  <c r="A219" i="1"/>
  <c r="A221" i="1"/>
  <c r="A223" i="1"/>
  <c r="A225" i="1"/>
  <c r="A227" i="1"/>
  <c r="A229" i="1"/>
  <c r="A231" i="1"/>
  <c r="A233" i="1"/>
  <c r="A235" i="1"/>
  <c r="A237" i="1"/>
  <c r="A239" i="1"/>
  <c r="A241" i="1"/>
  <c r="A243" i="1"/>
  <c r="A245" i="1"/>
  <c r="A247" i="1"/>
  <c r="A249" i="1"/>
  <c r="A251" i="1"/>
  <c r="A253" i="1"/>
  <c r="A255" i="1"/>
  <c r="A257" i="1"/>
  <c r="A259" i="1"/>
  <c r="A261" i="1"/>
  <c r="A263" i="1"/>
  <c r="A265" i="1"/>
  <c r="A267" i="1"/>
  <c r="A269" i="1"/>
  <c r="A271" i="1"/>
  <c r="A273" i="1"/>
  <c r="A275" i="1"/>
  <c r="A277" i="1"/>
  <c r="A279" i="1"/>
  <c r="A281" i="1"/>
  <c r="A283" i="1"/>
  <c r="A285" i="1"/>
  <c r="A287" i="1"/>
  <c r="A289" i="1"/>
  <c r="A291" i="1"/>
  <c r="A293" i="1"/>
  <c r="A295" i="1"/>
  <c r="A297" i="1"/>
  <c r="A299" i="1"/>
  <c r="A301" i="1"/>
  <c r="A303" i="1"/>
  <c r="A305" i="1"/>
  <c r="A307" i="1"/>
  <c r="A309" i="1"/>
  <c r="A311" i="1"/>
  <c r="A313" i="1"/>
  <c r="A315" i="1"/>
  <c r="A317" i="1"/>
  <c r="A319" i="1"/>
  <c r="A321" i="1"/>
  <c r="A323" i="1"/>
  <c r="A325" i="1"/>
  <c r="A327" i="1"/>
  <c r="A329" i="1"/>
  <c r="A331" i="1"/>
  <c r="A333" i="1"/>
  <c r="A335" i="1"/>
  <c r="A337" i="1"/>
  <c r="A339" i="1"/>
  <c r="A341" i="1"/>
  <c r="A343" i="1"/>
  <c r="A345" i="1"/>
  <c r="A347" i="1"/>
  <c r="A349" i="1"/>
  <c r="A351" i="1"/>
  <c r="A353" i="1"/>
  <c r="A355" i="1"/>
  <c r="A357" i="1"/>
  <c r="A359" i="1"/>
  <c r="A361" i="1"/>
  <c r="A363" i="1"/>
  <c r="A365" i="1"/>
  <c r="A367" i="1"/>
  <c r="A369" i="1"/>
  <c r="A371" i="1"/>
  <c r="A373" i="1"/>
  <c r="A375" i="1"/>
  <c r="A377" i="1"/>
  <c r="A379" i="1"/>
  <c r="A381" i="1"/>
  <c r="A383" i="1"/>
  <c r="A385" i="1"/>
  <c r="A387" i="1"/>
  <c r="A389" i="1"/>
  <c r="A391" i="1"/>
  <c r="A393" i="1"/>
  <c r="A395" i="1"/>
  <c r="A397" i="1"/>
  <c r="A399" i="1"/>
  <c r="A401" i="1"/>
  <c r="A403" i="1"/>
  <c r="A405" i="1"/>
  <c r="A407" i="1"/>
  <c r="A409" i="1"/>
  <c r="A411" i="1"/>
  <c r="A413" i="1"/>
  <c r="A415" i="1"/>
  <c r="A417" i="1"/>
  <c r="A419" i="1"/>
  <c r="A421" i="1"/>
  <c r="A423" i="1"/>
  <c r="A425" i="1"/>
  <c r="A427" i="1"/>
  <c r="A429" i="1"/>
  <c r="A431" i="1"/>
  <c r="A433" i="1"/>
  <c r="A435" i="1"/>
  <c r="A437" i="1"/>
  <c r="A439" i="1"/>
  <c r="A441" i="1"/>
  <c r="A443" i="1"/>
  <c r="A445" i="1"/>
  <c r="A447" i="1"/>
  <c r="A449" i="1"/>
  <c r="A451" i="1"/>
  <c r="A453" i="1"/>
  <c r="A455" i="1"/>
  <c r="A457" i="1"/>
  <c r="A459" i="1"/>
  <c r="A461" i="1"/>
  <c r="A463" i="1"/>
  <c r="A465" i="1"/>
  <c r="A467" i="1"/>
  <c r="A469" i="1"/>
  <c r="A471" i="1"/>
  <c r="A473" i="1"/>
  <c r="A475" i="1"/>
  <c r="A477" i="1"/>
  <c r="A479" i="1"/>
  <c r="A481" i="1"/>
  <c r="A483" i="1"/>
  <c r="A485" i="1"/>
  <c r="A487" i="1"/>
  <c r="A489" i="1"/>
  <c r="A491" i="1"/>
  <c r="A493" i="1"/>
  <c r="A495" i="1"/>
  <c r="A497" i="1"/>
  <c r="A499" i="1"/>
  <c r="A501" i="1"/>
  <c r="A503" i="1"/>
  <c r="A505" i="1"/>
  <c r="A507" i="1"/>
  <c r="A509" i="1"/>
  <c r="A511" i="1"/>
  <c r="A513" i="1"/>
  <c r="A515" i="1"/>
  <c r="A517" i="1"/>
  <c r="A519" i="1"/>
  <c r="A521" i="1"/>
  <c r="A523" i="1"/>
  <c r="A525" i="1"/>
  <c r="A527" i="1"/>
  <c r="A529" i="1"/>
  <c r="A531" i="1"/>
  <c r="A533" i="1"/>
  <c r="A535" i="1"/>
  <c r="A537" i="1"/>
  <c r="B307" i="1"/>
  <c r="B309" i="1"/>
  <c r="B311" i="1"/>
  <c r="B313" i="1"/>
  <c r="B315" i="1"/>
  <c r="B317" i="1"/>
  <c r="B319" i="1"/>
  <c r="B321" i="1"/>
  <c r="B323" i="1"/>
  <c r="B325" i="1"/>
  <c r="B327" i="1"/>
  <c r="B329" i="1"/>
  <c r="B331" i="1"/>
  <c r="B333" i="1"/>
  <c r="B335" i="1"/>
  <c r="B337" i="1"/>
  <c r="B339" i="1"/>
  <c r="B341" i="1"/>
  <c r="B343" i="1"/>
  <c r="B345" i="1"/>
  <c r="B347" i="1"/>
  <c r="B349" i="1"/>
  <c r="B351" i="1"/>
  <c r="B353" i="1"/>
  <c r="B355" i="1"/>
  <c r="B357" i="1"/>
  <c r="B359" i="1"/>
  <c r="B361" i="1"/>
  <c r="B363" i="1"/>
  <c r="B365" i="1"/>
  <c r="B367" i="1"/>
  <c r="B369" i="1"/>
  <c r="B371" i="1"/>
  <c r="B373" i="1"/>
  <c r="B375" i="1"/>
  <c r="B377" i="1"/>
  <c r="B379" i="1"/>
  <c r="B381" i="1"/>
  <c r="B383" i="1"/>
  <c r="B385" i="1"/>
  <c r="B387" i="1"/>
  <c r="B389" i="1"/>
  <c r="B391" i="1"/>
  <c r="B393" i="1"/>
  <c r="B395" i="1"/>
  <c r="B397" i="1"/>
  <c r="B399" i="1"/>
  <c r="B401" i="1"/>
  <c r="B403" i="1"/>
  <c r="B405" i="1"/>
  <c r="B407" i="1"/>
  <c r="B409" i="1"/>
  <c r="B411" i="1"/>
  <c r="B413" i="1"/>
  <c r="B415" i="1"/>
  <c r="B417" i="1"/>
  <c r="B419" i="1"/>
  <c r="B421" i="1"/>
  <c r="B423" i="1"/>
  <c r="B425" i="1"/>
  <c r="B427" i="1"/>
  <c r="B429" i="1"/>
  <c r="B431" i="1"/>
  <c r="B433" i="1"/>
  <c r="B435" i="1"/>
  <c r="B437" i="1"/>
  <c r="B439" i="1"/>
  <c r="B441" i="1"/>
  <c r="B443" i="1"/>
  <c r="B445" i="1"/>
  <c r="B447" i="1"/>
  <c r="B449" i="1"/>
  <c r="B451" i="1"/>
  <c r="B453" i="1"/>
  <c r="B455" i="1"/>
  <c r="B457" i="1"/>
  <c r="B459" i="1"/>
  <c r="B461" i="1"/>
  <c r="B463" i="1"/>
  <c r="B465" i="1"/>
  <c r="B467" i="1"/>
  <c r="B469" i="1"/>
  <c r="B471" i="1"/>
  <c r="B473" i="1"/>
  <c r="B475" i="1"/>
  <c r="B477" i="1"/>
  <c r="B479" i="1"/>
  <c r="B481" i="1"/>
  <c r="B483" i="1"/>
  <c r="B485" i="1"/>
  <c r="B487" i="1"/>
  <c r="B489" i="1"/>
  <c r="B491" i="1"/>
  <c r="B493" i="1"/>
  <c r="B495" i="1"/>
  <c r="B497" i="1"/>
  <c r="B499" i="1"/>
  <c r="B501" i="1"/>
  <c r="B503" i="1"/>
  <c r="B505" i="1"/>
  <c r="B507" i="1"/>
  <c r="B509" i="1"/>
  <c r="B511" i="1"/>
  <c r="B513" i="1"/>
  <c r="B515" i="1"/>
  <c r="B517" i="1"/>
  <c r="B519" i="1"/>
  <c r="B521" i="1"/>
  <c r="B523" i="1"/>
  <c r="B525" i="1"/>
  <c r="B527" i="1"/>
  <c r="B529" i="1"/>
  <c r="B531" i="1"/>
  <c r="B533" i="1"/>
  <c r="B535" i="1"/>
  <c r="B537" i="1"/>
  <c r="B532" i="1"/>
  <c r="B450" i="1"/>
  <c r="B368" i="1"/>
  <c r="B514" i="1"/>
  <c r="B498" i="1"/>
  <c r="B482" i="1"/>
  <c r="B530" i="1"/>
  <c r="B474" i="1"/>
  <c r="B370" i="1"/>
  <c r="B270" i="1"/>
  <c r="B342" i="1"/>
  <c r="B338" i="1"/>
  <c r="A314" i="1"/>
  <c r="A292" i="1"/>
  <c r="B288" i="1"/>
  <c r="B280" i="1"/>
  <c r="A276" i="1"/>
  <c r="B274" i="1"/>
  <c r="B262" i="1"/>
  <c r="B250" i="1"/>
  <c r="B246" i="1"/>
  <c r="B230" i="1"/>
  <c r="B178" i="1"/>
  <c r="B136" i="1"/>
  <c r="B94" i="1"/>
  <c r="A66" i="1"/>
  <c r="A58" i="1"/>
  <c r="B312" i="1"/>
  <c r="B306" i="1"/>
  <c r="A300" i="1"/>
  <c r="A284" i="1"/>
  <c r="A278" i="1"/>
  <c r="B266" i="1"/>
  <c r="B252" i="1"/>
  <c r="B244" i="1"/>
  <c r="B184" i="1"/>
  <c r="A288" i="1"/>
  <c r="B162" i="1"/>
  <c r="B348" i="1"/>
  <c r="B328" i="1"/>
  <c r="A298" i="1"/>
  <c r="B294" i="1"/>
  <c r="B290" i="1"/>
  <c r="B286" i="1"/>
  <c r="A282" i="1"/>
  <c r="B272" i="1"/>
  <c r="B258" i="1"/>
  <c r="B254" i="1"/>
  <c r="B248" i="1"/>
  <c r="B232" i="1"/>
  <c r="B176" i="1"/>
  <c r="B130" i="1"/>
  <c r="B304" i="1"/>
  <c r="B302" i="1"/>
  <c r="B296" i="1"/>
  <c r="A268" i="1"/>
  <c r="B264" i="1"/>
  <c r="A260" i="1"/>
  <c r="B256" i="1"/>
  <c r="B212" i="1"/>
  <c r="A286" i="1"/>
  <c r="A258" i="1"/>
  <c r="B18" i="1"/>
  <c r="A322" i="1"/>
  <c r="B282" i="1"/>
  <c r="B58" i="1"/>
  <c r="A534" i="1"/>
  <c r="B516" i="1"/>
  <c r="A504" i="1"/>
  <c r="A502" i="1"/>
  <c r="A486" i="1"/>
  <c r="A480" i="1"/>
  <c r="A478" i="1"/>
  <c r="B476" i="1"/>
  <c r="A472" i="1"/>
  <c r="A470" i="1"/>
  <c r="B448" i="1"/>
  <c r="B420" i="1"/>
  <c r="B400" i="1"/>
  <c r="B388" i="1"/>
  <c r="B528" i="1"/>
  <c r="A520" i="1"/>
  <c r="A510" i="1"/>
  <c r="A508" i="1"/>
  <c r="B494" i="1"/>
  <c r="A488" i="1"/>
  <c r="B462" i="1"/>
  <c r="A460" i="1"/>
  <c r="A456" i="1"/>
  <c r="A454" i="1"/>
  <c r="B452" i="1"/>
  <c r="A446" i="1"/>
  <c r="A444" i="1"/>
  <c r="B432" i="1"/>
  <c r="B408" i="1"/>
  <c r="A532" i="1"/>
  <c r="A492" i="1"/>
  <c r="A530" i="1"/>
  <c r="A402" i="1"/>
  <c r="B524" i="1"/>
  <c r="A450" i="1"/>
  <c r="A526" i="1"/>
  <c r="B314" i="1"/>
  <c r="A312" i="1"/>
  <c r="A294" i="1"/>
  <c r="A266" i="1"/>
  <c r="A248" i="1"/>
  <c r="B278" i="1"/>
  <c r="B260" i="1"/>
  <c r="A202" i="1"/>
  <c r="A344" i="1"/>
  <c r="A328" i="1"/>
  <c r="A302" i="1"/>
  <c r="A274" i="1"/>
  <c r="A256" i="1"/>
  <c r="B268" i="1"/>
  <c r="A310" i="1"/>
  <c r="A264" i="1"/>
  <c r="A246" i="1"/>
  <c r="B276" i="1"/>
  <c r="A200" i="1"/>
  <c r="A136" i="1"/>
  <c r="B218" i="1"/>
  <c r="A326" i="1"/>
  <c r="A318" i="1"/>
  <c r="A290" i="1"/>
  <c r="A272" i="1"/>
  <c r="A254" i="1"/>
  <c r="B284" i="1"/>
  <c r="A280" i="1"/>
  <c r="A262" i="1"/>
  <c r="B292" i="1"/>
  <c r="A150" i="1"/>
  <c r="A86" i="1"/>
  <c r="B300" i="1"/>
  <c r="B316" i="1"/>
  <c r="B308" i="1"/>
  <c r="A296" i="1"/>
  <c r="A250" i="1"/>
  <c r="A252" i="1"/>
  <c r="A244" i="1"/>
  <c r="A236" i="1"/>
  <c r="A389" i="6"/>
  <c r="C7" i="14"/>
  <c r="C25" i="14"/>
  <c r="C69" i="14"/>
  <c r="C23" i="14"/>
  <c r="C60" i="14" s="1"/>
  <c r="C26" i="14"/>
  <c r="C7" i="12"/>
  <c r="C26" i="12"/>
  <c r="C25" i="12"/>
  <c r="C23" i="12"/>
  <c r="C60" i="12" s="1"/>
  <c r="C6" i="10"/>
  <c r="C23" i="10" s="1"/>
  <c r="C60" i="10" s="1"/>
  <c r="C5" i="14"/>
  <c r="C18" i="14" s="1"/>
  <c r="C21" i="14" s="1"/>
  <c r="B22" i="9"/>
  <c r="A548" i="6"/>
  <c r="B18" i="6"/>
  <c r="B26" i="6"/>
  <c r="B35" i="6"/>
  <c r="B43" i="6"/>
  <c r="B51" i="6"/>
  <c r="B59" i="6"/>
  <c r="B67" i="6"/>
  <c r="B75" i="6"/>
  <c r="B83" i="6"/>
  <c r="B91" i="6"/>
  <c r="B99" i="6"/>
  <c r="B107" i="6"/>
  <c r="B115" i="6"/>
  <c r="B123" i="6"/>
  <c r="B131" i="6"/>
  <c r="B139" i="6"/>
  <c r="B147" i="6"/>
  <c r="B155" i="6"/>
  <c r="B163" i="6"/>
  <c r="B171" i="6"/>
  <c r="B179" i="6"/>
  <c r="B187" i="6"/>
  <c r="B195" i="6"/>
  <c r="B203" i="6"/>
  <c r="B211" i="6"/>
  <c r="B219" i="6"/>
  <c r="B227" i="6"/>
  <c r="B235" i="6"/>
  <c r="B243" i="6"/>
  <c r="B251" i="6"/>
  <c r="B259" i="6"/>
  <c r="B267" i="6"/>
  <c r="B275" i="6"/>
  <c r="B283" i="6"/>
  <c r="B291" i="6"/>
  <c r="B299" i="6"/>
  <c r="B307" i="6"/>
  <c r="B315" i="6"/>
  <c r="B323" i="6"/>
  <c r="B331" i="6"/>
  <c r="B339" i="6"/>
  <c r="B347" i="6"/>
  <c r="B355" i="6"/>
  <c r="B363" i="6"/>
  <c r="B371" i="6"/>
  <c r="B379" i="6"/>
  <c r="B387" i="6"/>
  <c r="B395" i="6"/>
  <c r="B403" i="6"/>
  <c r="B411" i="6"/>
  <c r="B419" i="6"/>
  <c r="B427" i="6"/>
  <c r="B435" i="6"/>
  <c r="B443" i="6"/>
  <c r="B451" i="6"/>
  <c r="B459" i="6"/>
  <c r="B467" i="6"/>
  <c r="B475" i="6"/>
  <c r="B483" i="6"/>
  <c r="B491" i="6"/>
  <c r="B499" i="6"/>
  <c r="B507" i="6"/>
  <c r="B515" i="6"/>
  <c r="A26" i="6"/>
  <c r="A40" i="6"/>
  <c r="A54" i="6"/>
  <c r="A66" i="6"/>
  <c r="A92" i="6"/>
  <c r="A104" i="6"/>
  <c r="A118" i="6"/>
  <c r="A130" i="6"/>
  <c r="A156" i="6"/>
  <c r="A168" i="6"/>
  <c r="A182" i="6"/>
  <c r="A194" i="6"/>
  <c r="A220" i="6"/>
  <c r="A232" i="6"/>
  <c r="A246" i="6"/>
  <c r="A258" i="6"/>
  <c r="B519" i="6"/>
  <c r="B527" i="6"/>
  <c r="B19" i="6"/>
  <c r="B27" i="6"/>
  <c r="B36" i="6"/>
  <c r="B44" i="6"/>
  <c r="B52" i="6"/>
  <c r="B60" i="6"/>
  <c r="B68" i="6"/>
  <c r="B76" i="6"/>
  <c r="B84" i="6"/>
  <c r="B92" i="6"/>
  <c r="B100" i="6"/>
  <c r="B108" i="6"/>
  <c r="B116" i="6"/>
  <c r="B124" i="6"/>
  <c r="B132" i="6"/>
  <c r="B140" i="6"/>
  <c r="B148" i="6"/>
  <c r="B156" i="6"/>
  <c r="B164" i="6"/>
  <c r="B172" i="6"/>
  <c r="B180" i="6"/>
  <c r="B188" i="6"/>
  <c r="B196" i="6"/>
  <c r="B204" i="6"/>
  <c r="B212" i="6"/>
  <c r="B220" i="6"/>
  <c r="B228" i="6"/>
  <c r="B236" i="6"/>
  <c r="B244" i="6"/>
  <c r="B252" i="6"/>
  <c r="B260" i="6"/>
  <c r="B268" i="6"/>
  <c r="B276" i="6"/>
  <c r="B284" i="6"/>
  <c r="B292" i="6"/>
  <c r="B300" i="6"/>
  <c r="B308" i="6"/>
  <c r="B316" i="6"/>
  <c r="B324" i="6"/>
  <c r="B332" i="6"/>
  <c r="B340" i="6"/>
  <c r="B348" i="6"/>
  <c r="B356" i="6"/>
  <c r="B364" i="6"/>
  <c r="B372" i="6"/>
  <c r="B380" i="6"/>
  <c r="B388" i="6"/>
  <c r="B396" i="6"/>
  <c r="B404" i="6"/>
  <c r="B412" i="6"/>
  <c r="B420" i="6"/>
  <c r="B428" i="6"/>
  <c r="B436" i="6"/>
  <c r="B444" i="6"/>
  <c r="B452" i="6"/>
  <c r="B460" i="6"/>
  <c r="B468" i="6"/>
  <c r="B476" i="6"/>
  <c r="B484" i="6"/>
  <c r="B492" i="6"/>
  <c r="B500" i="6"/>
  <c r="B508" i="6"/>
  <c r="A30" i="6"/>
  <c r="A42" i="6"/>
  <c r="B21" i="6"/>
  <c r="B30" i="6"/>
  <c r="B38" i="6"/>
  <c r="B46" i="6"/>
  <c r="B54" i="6"/>
  <c r="B62" i="6"/>
  <c r="B70" i="6"/>
  <c r="B78" i="6"/>
  <c r="B86" i="6"/>
  <c r="B94" i="6"/>
  <c r="B102" i="6"/>
  <c r="B110" i="6"/>
  <c r="B118" i="6"/>
  <c r="B126" i="6"/>
  <c r="B134" i="6"/>
  <c r="B142" i="6"/>
  <c r="B150" i="6"/>
  <c r="B158" i="6"/>
  <c r="B166" i="6"/>
  <c r="B174" i="6"/>
  <c r="B182" i="6"/>
  <c r="B190" i="6"/>
  <c r="B198" i="6"/>
  <c r="B206" i="6"/>
  <c r="B214" i="6"/>
  <c r="B222" i="6"/>
  <c r="B230" i="6"/>
  <c r="B238" i="6"/>
  <c r="B246" i="6"/>
  <c r="B254" i="6"/>
  <c r="B262" i="6"/>
  <c r="B270" i="6"/>
  <c r="B278" i="6"/>
  <c r="B286" i="6"/>
  <c r="B294" i="6"/>
  <c r="B302" i="6"/>
  <c r="B310" i="6"/>
  <c r="B318" i="6"/>
  <c r="B326" i="6"/>
  <c r="B334" i="6"/>
  <c r="B342" i="6"/>
  <c r="B350" i="6"/>
  <c r="B358" i="6"/>
  <c r="B366" i="6"/>
  <c r="B374" i="6"/>
  <c r="B382" i="6"/>
  <c r="B390" i="6"/>
  <c r="B398" i="6"/>
  <c r="B406" i="6"/>
  <c r="B414" i="6"/>
  <c r="B422" i="6"/>
  <c r="B430" i="6"/>
  <c r="B438" i="6"/>
  <c r="B446" i="6"/>
  <c r="B454" i="6"/>
  <c r="B462" i="6"/>
  <c r="B470" i="6"/>
  <c r="B478" i="6"/>
  <c r="B486" i="6"/>
  <c r="B494" i="6"/>
  <c r="B502" i="6"/>
  <c r="B510" i="6"/>
  <c r="A20" i="6"/>
  <c r="A32" i="6"/>
  <c r="A46" i="6"/>
  <c r="A58" i="6"/>
  <c r="A84" i="6"/>
  <c r="A96" i="6"/>
  <c r="A110" i="6"/>
  <c r="A122" i="6"/>
  <c r="A148" i="6"/>
  <c r="A160" i="6"/>
  <c r="A174" i="6"/>
  <c r="A186" i="6"/>
  <c r="A212" i="6"/>
  <c r="A224" i="6"/>
  <c r="A238" i="6"/>
  <c r="A250" i="6"/>
  <c r="B522" i="6"/>
  <c r="B530" i="6"/>
  <c r="B538" i="6"/>
  <c r="B24" i="6"/>
  <c r="B33" i="6"/>
  <c r="B41" i="6"/>
  <c r="B49" i="6"/>
  <c r="B57" i="6"/>
  <c r="B65" i="6"/>
  <c r="B73" i="6"/>
  <c r="B81" i="6"/>
  <c r="B89" i="6"/>
  <c r="B97" i="6"/>
  <c r="B105" i="6"/>
  <c r="B113" i="6"/>
  <c r="B121" i="6"/>
  <c r="B129" i="6"/>
  <c r="B137" i="6"/>
  <c r="B145" i="6"/>
  <c r="B153" i="6"/>
  <c r="B161" i="6"/>
  <c r="B169" i="6"/>
  <c r="B177" i="6"/>
  <c r="B185" i="6"/>
  <c r="B193" i="6"/>
  <c r="B201" i="6"/>
  <c r="B209" i="6"/>
  <c r="B217" i="6"/>
  <c r="B225" i="6"/>
  <c r="B233" i="6"/>
  <c r="B241" i="6"/>
  <c r="B249" i="6"/>
  <c r="B257" i="6"/>
  <c r="B265" i="6"/>
  <c r="B273" i="6"/>
  <c r="B281" i="6"/>
  <c r="B289" i="6"/>
  <c r="B297" i="6"/>
  <c r="B305" i="6"/>
  <c r="B313" i="6"/>
  <c r="B321" i="6"/>
  <c r="B329" i="6"/>
  <c r="B337" i="6"/>
  <c r="B345" i="6"/>
  <c r="B353" i="6"/>
  <c r="B361" i="6"/>
  <c r="B369" i="6"/>
  <c r="B377" i="6"/>
  <c r="B385" i="6"/>
  <c r="B393" i="6"/>
  <c r="B401" i="6"/>
  <c r="B409" i="6"/>
  <c r="B417" i="6"/>
  <c r="B425" i="6"/>
  <c r="B433" i="6"/>
  <c r="B441" i="6"/>
  <c r="B449" i="6"/>
  <c r="B457" i="6"/>
  <c r="B465" i="6"/>
  <c r="B473" i="6"/>
  <c r="B481" i="6"/>
  <c r="B489" i="6"/>
  <c r="B497" i="6"/>
  <c r="B505" i="6"/>
  <c r="B513" i="6"/>
  <c r="A24" i="6"/>
  <c r="A38" i="6"/>
  <c r="A50" i="6"/>
  <c r="A76" i="6"/>
  <c r="A88" i="6"/>
  <c r="A102" i="6"/>
  <c r="A114" i="6"/>
  <c r="A140" i="6"/>
  <c r="A152" i="6"/>
  <c r="A166" i="6"/>
  <c r="A178" i="6"/>
  <c r="A204" i="6"/>
  <c r="A216" i="6"/>
  <c r="A230" i="6"/>
  <c r="A242" i="6"/>
  <c r="B691" i="6"/>
  <c r="A678" i="6"/>
  <c r="B16" i="6"/>
  <c r="B675" i="6"/>
  <c r="A668" i="6"/>
  <c r="B667" i="6"/>
  <c r="B648" i="6"/>
  <c r="B699" i="6"/>
  <c r="B643" i="6"/>
  <c r="B696" i="6"/>
  <c r="B634" i="6"/>
  <c r="B690" i="6"/>
  <c r="B623" i="6"/>
  <c r="B688" i="6"/>
  <c r="A666" i="6"/>
  <c r="A622" i="6"/>
  <c r="B706" i="6"/>
  <c r="A686" i="6"/>
  <c r="B662" i="6"/>
  <c r="A604" i="6"/>
  <c r="B701" i="6"/>
  <c r="A680" i="6"/>
  <c r="B653" i="6"/>
  <c r="B577" i="6"/>
  <c r="A700" i="6"/>
  <c r="B678" i="6"/>
  <c r="A652" i="6"/>
  <c r="A572" i="6"/>
  <c r="B698" i="6"/>
  <c r="B687" i="6"/>
  <c r="B676" i="6"/>
  <c r="A664" i="6"/>
  <c r="A648" i="6"/>
  <c r="A618" i="6"/>
  <c r="B15" i="6"/>
  <c r="B704" i="6"/>
  <c r="A696" i="6"/>
  <c r="A684" i="6"/>
  <c r="B674" i="6"/>
  <c r="B661" i="6"/>
  <c r="B642" i="6"/>
  <c r="B602" i="6"/>
  <c r="A704" i="6"/>
  <c r="A694" i="6"/>
  <c r="B683" i="6"/>
  <c r="A672" i="6"/>
  <c r="A656" i="6"/>
  <c r="A638" i="6"/>
  <c r="B596" i="6"/>
  <c r="B703" i="6"/>
  <c r="B692" i="6"/>
  <c r="B682" i="6"/>
  <c r="B671" i="6"/>
  <c r="A654" i="6"/>
  <c r="B637" i="6"/>
  <c r="B594" i="6"/>
  <c r="B578" i="6"/>
  <c r="B614" i="6"/>
  <c r="B566" i="6"/>
  <c r="A634" i="6"/>
  <c r="B613" i="6"/>
  <c r="B593" i="6"/>
  <c r="B564" i="6"/>
  <c r="B659" i="6"/>
  <c r="B646" i="6"/>
  <c r="A632" i="6"/>
  <c r="B612" i="6"/>
  <c r="A592" i="6"/>
  <c r="B563" i="6"/>
  <c r="A670" i="6"/>
  <c r="B657" i="6"/>
  <c r="B644" i="6"/>
  <c r="B627" i="6"/>
  <c r="A608" i="6"/>
  <c r="B584" i="6"/>
  <c r="A554" i="6"/>
  <c r="B625" i="6"/>
  <c r="B605" i="6"/>
  <c r="B582" i="6"/>
  <c r="A552" i="6"/>
  <c r="B693" i="6"/>
  <c r="B685" i="6"/>
  <c r="B677" i="6"/>
  <c r="B669" i="6"/>
  <c r="B660" i="6"/>
  <c r="B650" i="6"/>
  <c r="A640" i="6"/>
  <c r="B630" i="6"/>
  <c r="B621" i="6"/>
  <c r="B611" i="6"/>
  <c r="A602" i="6"/>
  <c r="B589" i="6"/>
  <c r="B575" i="6"/>
  <c r="B562" i="6"/>
  <c r="B639" i="6"/>
  <c r="B629" i="6"/>
  <c r="A620" i="6"/>
  <c r="B610" i="6"/>
  <c r="B600" i="6"/>
  <c r="A588" i="6"/>
  <c r="A574" i="6"/>
  <c r="B557" i="6"/>
  <c r="B628" i="6"/>
  <c r="B618" i="6"/>
  <c r="B609" i="6"/>
  <c r="B597" i="6"/>
  <c r="A586" i="6"/>
  <c r="B573" i="6"/>
  <c r="A556" i="6"/>
  <c r="A16" i="6"/>
  <c r="B705" i="6"/>
  <c r="A698" i="6"/>
  <c r="B689" i="6"/>
  <c r="A682" i="6"/>
  <c r="B672" i="6"/>
  <c r="B664" i="6"/>
  <c r="B655" i="6"/>
  <c r="B645" i="6"/>
  <c r="A636" i="6"/>
  <c r="B626" i="6"/>
  <c r="B616" i="6"/>
  <c r="A606" i="6"/>
  <c r="B595" i="6"/>
  <c r="A584" i="6"/>
  <c r="A568" i="6"/>
  <c r="B552" i="6"/>
  <c r="B561" i="6"/>
  <c r="B550" i="6"/>
  <c r="A600" i="6"/>
  <c r="B591" i="6"/>
  <c r="B580" i="6"/>
  <c r="A570" i="6"/>
  <c r="B559" i="6"/>
  <c r="B548" i="6"/>
  <c r="A702" i="6"/>
  <c r="B694" i="6"/>
  <c r="A688" i="6"/>
  <c r="B680" i="6"/>
  <c r="B673" i="6"/>
  <c r="B666" i="6"/>
  <c r="B658" i="6"/>
  <c r="A650" i="6"/>
  <c r="B641" i="6"/>
  <c r="B632" i="6"/>
  <c r="A624" i="6"/>
  <c r="A616" i="6"/>
  <c r="B607" i="6"/>
  <c r="B598" i="6"/>
  <c r="A590" i="6"/>
  <c r="B579" i="6"/>
  <c r="B568" i="6"/>
  <c r="A558" i="6"/>
  <c r="B547" i="6"/>
  <c r="A706" i="6"/>
  <c r="B700" i="6"/>
  <c r="B695" i="6"/>
  <c r="A690" i="6"/>
  <c r="B684" i="6"/>
  <c r="B679" i="6"/>
  <c r="A674" i="6"/>
  <c r="B668" i="6"/>
  <c r="B663" i="6"/>
  <c r="A658" i="6"/>
  <c r="B652" i="6"/>
  <c r="B647" i="6"/>
  <c r="A642" i="6"/>
  <c r="B636" i="6"/>
  <c r="B631" i="6"/>
  <c r="A626" i="6"/>
  <c r="B620" i="6"/>
  <c r="B615" i="6"/>
  <c r="A610" i="6"/>
  <c r="B604" i="6"/>
  <c r="B599" i="6"/>
  <c r="A594" i="6"/>
  <c r="B588" i="6"/>
  <c r="B583" i="6"/>
  <c r="A578" i="6"/>
  <c r="B572" i="6"/>
  <c r="B567" i="6"/>
  <c r="A562" i="6"/>
  <c r="B556" i="6"/>
  <c r="B551" i="6"/>
  <c r="A662" i="6"/>
  <c r="B656" i="6"/>
  <c r="B651" i="6"/>
  <c r="A646" i="6"/>
  <c r="B640" i="6"/>
  <c r="B635" i="6"/>
  <c r="A630" i="6"/>
  <c r="B624" i="6"/>
  <c r="B619" i="6"/>
  <c r="A614" i="6"/>
  <c r="B608" i="6"/>
  <c r="B603" i="6"/>
  <c r="A598" i="6"/>
  <c r="B592" i="6"/>
  <c r="B587" i="6"/>
  <c r="A582" i="6"/>
  <c r="B576" i="6"/>
  <c r="B571" i="6"/>
  <c r="A566" i="6"/>
  <c r="B560" i="6"/>
  <c r="B555" i="6"/>
  <c r="A550" i="6"/>
  <c r="B586" i="6"/>
  <c r="B581" i="6"/>
  <c r="A576" i="6"/>
  <c r="B570" i="6"/>
  <c r="B565" i="6"/>
  <c r="A560" i="6"/>
  <c r="B554" i="6"/>
  <c r="B549" i="6"/>
  <c r="B702" i="6"/>
  <c r="B697" i="6"/>
  <c r="A692" i="6"/>
  <c r="B686" i="6"/>
  <c r="B681" i="6"/>
  <c r="A676" i="6"/>
  <c r="B670" i="6"/>
  <c r="B665" i="6"/>
  <c r="A660" i="6"/>
  <c r="B654" i="6"/>
  <c r="B649" i="6"/>
  <c r="A644" i="6"/>
  <c r="B638" i="6"/>
  <c r="B633" i="6"/>
  <c r="A628" i="6"/>
  <c r="B622" i="6"/>
  <c r="B617" i="6"/>
  <c r="A612" i="6"/>
  <c r="B606" i="6"/>
  <c r="B601" i="6"/>
  <c r="A596" i="6"/>
  <c r="B590" i="6"/>
  <c r="B585" i="6"/>
  <c r="A580" i="6"/>
  <c r="B574" i="6"/>
  <c r="B569" i="6"/>
  <c r="A564" i="6"/>
  <c r="B558" i="6"/>
  <c r="B553" i="6"/>
  <c r="B454" i="1"/>
  <c r="A452" i="1"/>
  <c r="A448" i="1"/>
  <c r="B446" i="1"/>
  <c r="B444" i="1"/>
  <c r="B436" i="1"/>
  <c r="B418" i="1"/>
  <c r="A346" i="1"/>
  <c r="B82" i="1"/>
  <c r="A80" i="1"/>
  <c r="B78" i="1"/>
  <c r="A76" i="1"/>
  <c r="B66" i="1"/>
  <c r="A64" i="1"/>
  <c r="A62" i="1"/>
  <c r="A60" i="1"/>
  <c r="B56" i="1"/>
  <c r="B54" i="1"/>
  <c r="B466" i="1"/>
  <c r="B60" i="1"/>
  <c r="B62" i="1"/>
  <c r="A52" i="1"/>
  <c r="B64" i="1"/>
  <c r="B490" i="1"/>
  <c r="A458" i="1"/>
  <c r="B522" i="1"/>
  <c r="B506" i="1"/>
  <c r="B352" i="1"/>
  <c r="A342" i="1"/>
  <c r="B340" i="1"/>
  <c r="B336" i="1"/>
  <c r="B334" i="1"/>
  <c r="B332" i="1"/>
  <c r="A330" i="1"/>
  <c r="A306" i="1"/>
  <c r="B38" i="1"/>
  <c r="A36" i="1"/>
  <c r="A54" i="1"/>
  <c r="B20" i="1"/>
  <c r="B16" i="1"/>
  <c r="A22" i="1"/>
  <c r="A56" i="1"/>
  <c r="B28" i="1"/>
  <c r="A24" i="1"/>
  <c r="A40" i="1"/>
  <c r="B48" i="1"/>
  <c r="B50" i="1"/>
  <c r="B44" i="1"/>
  <c r="A522" i="1"/>
  <c r="A442" i="1"/>
  <c r="A440" i="1"/>
  <c r="A438" i="1"/>
  <c r="A436" i="1"/>
  <c r="A434" i="1"/>
  <c r="A432" i="1"/>
  <c r="B430" i="1"/>
  <c r="B428" i="1"/>
  <c r="A426" i="1"/>
  <c r="B424" i="1"/>
  <c r="A422" i="1"/>
  <c r="A420" i="1"/>
  <c r="A418" i="1"/>
  <c r="B416" i="1"/>
  <c r="B414" i="1"/>
  <c r="B412" i="1"/>
  <c r="B410" i="1"/>
  <c r="A408" i="1"/>
  <c r="B406" i="1"/>
  <c r="B404" i="1"/>
  <c r="B402" i="1"/>
  <c r="A400" i="1"/>
  <c r="B398" i="1"/>
  <c r="B396" i="1"/>
  <c r="B394" i="1"/>
  <c r="B392" i="1"/>
  <c r="B390" i="1"/>
  <c r="A388" i="1"/>
  <c r="B386" i="1"/>
  <c r="B384" i="1"/>
  <c r="B382" i="1"/>
  <c r="B380" i="1"/>
  <c r="B378" i="1"/>
  <c r="B376" i="1"/>
  <c r="B32" i="1"/>
  <c r="B8" i="1"/>
  <c r="B298" i="1"/>
  <c r="A270" i="1"/>
  <c r="A374" i="1"/>
  <c r="A372" i="1"/>
  <c r="A370" i="1"/>
  <c r="A368" i="1"/>
  <c r="B366" i="1"/>
  <c r="A364" i="1"/>
  <c r="A362" i="1"/>
  <c r="A360" i="1"/>
  <c r="B358" i="1"/>
  <c r="A356" i="1"/>
  <c r="B354" i="1"/>
  <c r="A350" i="1"/>
  <c r="A348" i="1"/>
  <c r="B346" i="1"/>
  <c r="B344" i="1"/>
  <c r="A338" i="1"/>
  <c r="A336" i="1"/>
  <c r="A334" i="1"/>
  <c r="B330" i="1"/>
  <c r="B326" i="1"/>
  <c r="B324" i="1"/>
  <c r="B322" i="1"/>
  <c r="A320" i="1"/>
  <c r="B318" i="1"/>
  <c r="A316" i="1"/>
  <c r="B310" i="1"/>
  <c r="A308" i="1"/>
  <c r="A242" i="1"/>
  <c r="B240" i="1"/>
  <c r="B238" i="1"/>
  <c r="B236" i="1"/>
  <c r="B234" i="1"/>
  <c r="A232" i="1"/>
  <c r="A230" i="1"/>
  <c r="B228" i="1"/>
  <c r="A226" i="1"/>
  <c r="B224" i="1"/>
  <c r="A222" i="1"/>
  <c r="B220" i="1"/>
  <c r="A218" i="1"/>
  <c r="B216" i="1"/>
  <c r="B214" i="1"/>
  <c r="A212" i="1"/>
  <c r="B210" i="1"/>
  <c r="B208" i="1"/>
  <c r="B206" i="1"/>
  <c r="A204" i="1"/>
  <c r="B202" i="1"/>
  <c r="B200" i="1"/>
  <c r="A198" i="1"/>
  <c r="A182" i="1"/>
  <c r="A180" i="1"/>
  <c r="A178" i="1"/>
  <c r="A176" i="1"/>
  <c r="B174" i="1"/>
  <c r="B172" i="1"/>
  <c r="B170" i="1"/>
  <c r="B168" i="1"/>
  <c r="B166" i="1"/>
  <c r="B164" i="1"/>
  <c r="A162" i="1"/>
  <c r="B160" i="1"/>
  <c r="B158" i="1"/>
  <c r="A156" i="1"/>
  <c r="B154" i="1"/>
  <c r="B152" i="1"/>
  <c r="B150" i="1"/>
  <c r="B148" i="1"/>
  <c r="B146" i="1"/>
  <c r="A142" i="1"/>
  <c r="B140" i="1"/>
  <c r="A138" i="1"/>
  <c r="A134" i="1"/>
  <c r="B132" i="1"/>
  <c r="A128" i="1"/>
  <c r="A112" i="1"/>
  <c r="A104" i="1"/>
  <c r="B102" i="1"/>
  <c r="A100" i="1"/>
  <c r="A98" i="1"/>
  <c r="A96" i="1"/>
  <c r="A92" i="1"/>
  <c r="B90" i="1"/>
  <c r="B88" i="1"/>
  <c r="B86" i="1"/>
  <c r="B84" i="1"/>
  <c r="A82" i="1"/>
  <c r="B80" i="1"/>
  <c r="A78" i="1"/>
  <c r="B76" i="1"/>
  <c r="A74" i="1"/>
  <c r="A72" i="1"/>
  <c r="B70" i="1"/>
  <c r="B68" i="1"/>
  <c r="B34" i="1"/>
  <c r="A144" i="1"/>
  <c r="A380" i="1"/>
  <c r="A404" i="1"/>
  <c r="B440" i="1"/>
  <c r="B438" i="1"/>
  <c r="B96" i="1"/>
  <c r="B198" i="1"/>
  <c r="A412" i="1"/>
  <c r="B222" i="1"/>
  <c r="B242" i="1"/>
  <c r="A394" i="1"/>
  <c r="A140" i="1"/>
  <c r="A102" i="1"/>
  <c r="A88" i="1"/>
  <c r="B72" i="1"/>
  <c r="B138" i="1"/>
  <c r="B356" i="1"/>
  <c r="B24" i="9"/>
  <c r="A84" i="1"/>
  <c r="A148" i="1"/>
  <c r="A208" i="1"/>
  <c r="A324" i="1"/>
  <c r="C5" i="10"/>
  <c r="C18" i="10" s="1"/>
  <c r="C21" i="10" s="1"/>
  <c r="C29" i="10" s="1"/>
  <c r="A110" i="1"/>
  <c r="A174" i="1"/>
  <c r="A160" i="1"/>
  <c r="A220" i="1"/>
  <c r="A154" i="1"/>
  <c r="A214" i="1"/>
  <c r="A410" i="1"/>
  <c r="A382" i="1"/>
  <c r="A414" i="1"/>
  <c r="A376" i="1"/>
  <c r="A392" i="1"/>
  <c r="A406" i="1"/>
  <c r="A428" i="1"/>
  <c r="B98" i="1"/>
  <c r="A146" i="1"/>
  <c r="A234" i="1"/>
  <c r="B142" i="1"/>
  <c r="A210" i="1"/>
  <c r="B156" i="1"/>
  <c r="B350" i="1"/>
  <c r="B434" i="1"/>
  <c r="A378" i="1"/>
  <c r="A240" i="1"/>
  <c r="A352" i="1"/>
  <c r="A390" i="1"/>
  <c r="B226" i="1"/>
  <c r="B422" i="1"/>
  <c r="A354" i="1"/>
  <c r="A216" i="1"/>
  <c r="A340" i="1"/>
  <c r="A118" i="1"/>
  <c r="A168" i="1"/>
  <c r="A228" i="1"/>
  <c r="A170" i="1"/>
  <c r="B100" i="1"/>
  <c r="B204" i="1"/>
  <c r="B320" i="1"/>
  <c r="A68" i="1"/>
  <c r="B194" i="1"/>
  <c r="B360" i="1"/>
  <c r="A238" i="1"/>
  <c r="B372" i="1"/>
  <c r="A166" i="1"/>
  <c r="A152" i="1"/>
  <c r="B374" i="1"/>
  <c r="A164" i="1"/>
  <c r="A224" i="1"/>
  <c r="A332" i="1"/>
  <c r="A358" i="1"/>
  <c r="A90" i="1"/>
  <c r="A386" i="1"/>
  <c r="A396" i="1"/>
  <c r="A424" i="1"/>
  <c r="A384" i="1"/>
  <c r="A398" i="1"/>
  <c r="A416" i="1"/>
  <c r="A430" i="1"/>
  <c r="A70" i="1"/>
  <c r="B362" i="1"/>
  <c r="B442" i="1"/>
  <c r="B426" i="1"/>
  <c r="B364" i="1"/>
  <c r="A8" i="1"/>
  <c r="A172" i="1"/>
  <c r="A366" i="1"/>
  <c r="A206" i="1"/>
  <c r="B74" i="1"/>
  <c r="B7" i="9"/>
  <c r="B116" i="1" l="1"/>
  <c r="A114" i="1"/>
  <c r="B21" i="13"/>
  <c r="B106" i="1"/>
  <c r="A186" i="1"/>
  <c r="B10" i="1"/>
  <c r="B500" i="1"/>
  <c r="B188" i="1"/>
  <c r="B12" i="1"/>
  <c r="B24" i="13"/>
  <c r="A122" i="1"/>
  <c r="A468" i="1"/>
  <c r="B190" i="1"/>
  <c r="A120" i="1"/>
  <c r="C7" i="10"/>
  <c r="A124" i="1"/>
  <c r="A126" i="1"/>
  <c r="A192" i="1"/>
  <c r="B14" i="1"/>
  <c r="B30" i="1"/>
  <c r="C26" i="10"/>
  <c r="A196" i="1"/>
  <c r="B108" i="1"/>
  <c r="B46" i="1"/>
  <c r="C17" i="14"/>
  <c r="C20" i="14" s="1"/>
  <c r="A484" i="1"/>
  <c r="A518" i="1"/>
  <c r="B21" i="9"/>
  <c r="B7" i="13"/>
  <c r="C11" i="14" s="1"/>
  <c r="A17" i="6"/>
  <c r="A641" i="6"/>
  <c r="A379" i="6"/>
  <c r="A147" i="6"/>
  <c r="A223" i="6"/>
  <c r="A377" i="6"/>
  <c r="A105" i="6"/>
  <c r="A125" i="6"/>
  <c r="A671" i="6"/>
  <c r="A507" i="6"/>
  <c r="C31" i="14"/>
  <c r="C32" i="14" s="1"/>
  <c r="C28" i="12"/>
  <c r="A609" i="6"/>
  <c r="A83" i="6"/>
  <c r="A325" i="6"/>
  <c r="A61" i="6"/>
  <c r="A313" i="6"/>
  <c r="A41" i="6"/>
  <c r="A539" i="6"/>
  <c r="A411" i="6"/>
  <c r="A283" i="6"/>
  <c r="A159" i="6"/>
  <c r="A255" i="6"/>
  <c r="A639" i="6"/>
  <c r="A643" i="6"/>
  <c r="A613" i="6"/>
  <c r="A139" i="6"/>
  <c r="A381" i="6"/>
  <c r="A117" i="6"/>
  <c r="A369" i="6"/>
  <c r="A97" i="6"/>
  <c r="A495" i="6"/>
  <c r="A367" i="6"/>
  <c r="A183" i="6"/>
  <c r="A31" i="6"/>
  <c r="W33" i="6"/>
  <c r="A335" i="6"/>
  <c r="A445" i="6"/>
  <c r="A575" i="6"/>
  <c r="A703" i="6"/>
  <c r="A673" i="6"/>
  <c r="A211" i="6"/>
  <c r="A453" i="6"/>
  <c r="A189" i="6"/>
  <c r="A441" i="6"/>
  <c r="A169" i="6"/>
  <c r="A475" i="6"/>
  <c r="A347" i="6"/>
  <c r="A645" i="6"/>
  <c r="A433" i="6"/>
  <c r="W37" i="6"/>
  <c r="A199" i="6"/>
  <c r="A579" i="6"/>
  <c r="A549" i="6"/>
  <c r="A677" i="6"/>
  <c r="A19" i="6"/>
  <c r="A509" i="6"/>
  <c r="A245" i="6"/>
  <c r="A497" i="6"/>
  <c r="A225" i="6"/>
  <c r="A431" i="6"/>
  <c r="A303" i="6"/>
  <c r="B2" i="11"/>
  <c r="C5" i="12" s="1"/>
  <c r="C18" i="12" s="1"/>
  <c r="C21" i="12" s="1"/>
  <c r="C29" i="12" s="1"/>
  <c r="A547" i="6"/>
  <c r="A675" i="6"/>
  <c r="A203" i="6"/>
  <c r="A181" i="6"/>
  <c r="A161" i="6"/>
  <c r="A463" i="6"/>
  <c r="A607" i="6"/>
  <c r="A577" i="6"/>
  <c r="A705" i="6"/>
  <c r="A27" i="6"/>
  <c r="A517" i="6"/>
  <c r="A253" i="6"/>
  <c r="A505" i="6"/>
  <c r="A233" i="6"/>
  <c r="A443" i="6"/>
  <c r="A315" i="6"/>
  <c r="A79" i="6"/>
  <c r="A611" i="6"/>
  <c r="A581" i="6"/>
  <c r="A75" i="6"/>
  <c r="A317" i="6"/>
  <c r="A53" i="6"/>
  <c r="A305" i="6"/>
  <c r="A33" i="6"/>
  <c r="A527" i="6"/>
  <c r="A399" i="6"/>
  <c r="A271" i="6"/>
  <c r="A119" i="6"/>
  <c r="C25" i="10"/>
  <c r="C28" i="10" s="1"/>
  <c r="C31" i="10"/>
  <c r="C32" i="10" s="1"/>
  <c r="C28" i="14"/>
  <c r="C31" i="12"/>
  <c r="C17" i="12"/>
  <c r="C20" i="12" s="1"/>
  <c r="C30" i="10"/>
  <c r="C17" i="10"/>
  <c r="C20" i="10" s="1"/>
  <c r="A127" i="6"/>
  <c r="A551" i="6"/>
  <c r="A583" i="6"/>
  <c r="A615" i="6"/>
  <c r="A647" i="6"/>
  <c r="A679" i="6"/>
  <c r="A553" i="6"/>
  <c r="A585" i="6"/>
  <c r="A617" i="6"/>
  <c r="A649" i="6"/>
  <c r="A681" i="6"/>
  <c r="X33" i="6"/>
  <c r="A91" i="6"/>
  <c r="A155" i="6"/>
  <c r="A219" i="6"/>
  <c r="A269" i="6"/>
  <c r="A333" i="6"/>
  <c r="A397" i="6"/>
  <c r="A461" i="6"/>
  <c r="A525" i="6"/>
  <c r="A69" i="6"/>
  <c r="A133" i="6"/>
  <c r="A197" i="6"/>
  <c r="A261" i="6"/>
  <c r="A321" i="6"/>
  <c r="A385" i="6"/>
  <c r="A449" i="6"/>
  <c r="A513" i="6"/>
  <c r="A49" i="6"/>
  <c r="A113" i="6"/>
  <c r="A177" i="6"/>
  <c r="A241" i="6"/>
  <c r="A515" i="6"/>
  <c r="A483" i="6"/>
  <c r="A451" i="6"/>
  <c r="A419" i="6"/>
  <c r="A387" i="6"/>
  <c r="A355" i="6"/>
  <c r="A323" i="6"/>
  <c r="A291" i="6"/>
  <c r="A239" i="6"/>
  <c r="A95" i="6"/>
  <c r="A25" i="6"/>
  <c r="A71" i="6"/>
  <c r="A143" i="6"/>
  <c r="A555" i="6"/>
  <c r="A587" i="6"/>
  <c r="A619" i="6"/>
  <c r="A651" i="6"/>
  <c r="A683" i="6"/>
  <c r="A557" i="6"/>
  <c r="A589" i="6"/>
  <c r="A621" i="6"/>
  <c r="A653" i="6"/>
  <c r="A685" i="6"/>
  <c r="A35" i="6"/>
  <c r="A99" i="6"/>
  <c r="A163" i="6"/>
  <c r="A227" i="6"/>
  <c r="A277" i="6"/>
  <c r="A341" i="6"/>
  <c r="A405" i="6"/>
  <c r="A469" i="6"/>
  <c r="A533" i="6"/>
  <c r="A77" i="6"/>
  <c r="A141" i="6"/>
  <c r="A205" i="6"/>
  <c r="A23" i="6"/>
  <c r="A329" i="6"/>
  <c r="A393" i="6"/>
  <c r="A457" i="6"/>
  <c r="A521" i="6"/>
  <c r="A57" i="6"/>
  <c r="A121" i="6"/>
  <c r="A185" i="6"/>
  <c r="A249" i="6"/>
  <c r="A535" i="6"/>
  <c r="A503" i="6"/>
  <c r="A471" i="6"/>
  <c r="A439" i="6"/>
  <c r="A407" i="6"/>
  <c r="A375" i="6"/>
  <c r="A343" i="6"/>
  <c r="A311" i="6"/>
  <c r="A279" i="6"/>
  <c r="A215" i="6"/>
  <c r="A175" i="6"/>
  <c r="A263" i="6"/>
  <c r="A559" i="6"/>
  <c r="A591" i="6"/>
  <c r="A623" i="6"/>
  <c r="A655" i="6"/>
  <c r="A687" i="6"/>
  <c r="A561" i="6"/>
  <c r="A593" i="6"/>
  <c r="A625" i="6"/>
  <c r="A657" i="6"/>
  <c r="A689" i="6"/>
  <c r="A43" i="6"/>
  <c r="A107" i="6"/>
  <c r="A171" i="6"/>
  <c r="A235" i="6"/>
  <c r="A285" i="6"/>
  <c r="A349" i="6"/>
  <c r="A413" i="6"/>
  <c r="A477" i="6"/>
  <c r="A541" i="6"/>
  <c r="A85" i="6"/>
  <c r="A149" i="6"/>
  <c r="A213" i="6"/>
  <c r="A273" i="6"/>
  <c r="A337" i="6"/>
  <c r="A401" i="6"/>
  <c r="A465" i="6"/>
  <c r="A529" i="6"/>
  <c r="A65" i="6"/>
  <c r="A129" i="6"/>
  <c r="A193" i="6"/>
  <c r="A257" i="6"/>
  <c r="A523" i="6"/>
  <c r="A491" i="6"/>
  <c r="A459" i="6"/>
  <c r="A427" i="6"/>
  <c r="A395" i="6"/>
  <c r="A363" i="6"/>
  <c r="A331" i="6"/>
  <c r="A299" i="6"/>
  <c r="A267" i="6"/>
  <c r="A151" i="6"/>
  <c r="A111" i="6"/>
  <c r="A47" i="6"/>
  <c r="A21" i="6"/>
  <c r="A191" i="6"/>
  <c r="A563" i="6"/>
  <c r="A595" i="6"/>
  <c r="A627" i="6"/>
  <c r="A659" i="6"/>
  <c r="A691" i="6"/>
  <c r="A565" i="6"/>
  <c r="A597" i="6"/>
  <c r="A629" i="6"/>
  <c r="A661" i="6"/>
  <c r="A693" i="6"/>
  <c r="A51" i="6"/>
  <c r="A115" i="6"/>
  <c r="A179" i="6"/>
  <c r="A243" i="6"/>
  <c r="A293" i="6"/>
  <c r="A357" i="6"/>
  <c r="A421" i="6"/>
  <c r="A485" i="6"/>
  <c r="A29" i="6"/>
  <c r="A93" i="6"/>
  <c r="A157" i="6"/>
  <c r="A221" i="6"/>
  <c r="A281" i="6"/>
  <c r="A345" i="6"/>
  <c r="A409" i="6"/>
  <c r="A473" i="6"/>
  <c r="A537" i="6"/>
  <c r="A73" i="6"/>
  <c r="A137" i="6"/>
  <c r="A201" i="6"/>
  <c r="A265" i="6"/>
  <c r="A543" i="6"/>
  <c r="A511" i="6"/>
  <c r="A479" i="6"/>
  <c r="A447" i="6"/>
  <c r="A415" i="6"/>
  <c r="A383" i="6"/>
  <c r="A351" i="6"/>
  <c r="A319" i="6"/>
  <c r="A287" i="6"/>
  <c r="A231" i="6"/>
  <c r="A87" i="6"/>
  <c r="A135" i="6"/>
  <c r="A55" i="6"/>
  <c r="A207" i="6"/>
  <c r="A567" i="6"/>
  <c r="A599" i="6"/>
  <c r="A631" i="6"/>
  <c r="A663" i="6"/>
  <c r="A695" i="6"/>
  <c r="A569" i="6"/>
  <c r="A601" i="6"/>
  <c r="A633" i="6"/>
  <c r="A665" i="6"/>
  <c r="A697" i="6"/>
  <c r="A59" i="6"/>
  <c r="A123" i="6"/>
  <c r="A187" i="6"/>
  <c r="A251" i="6"/>
  <c r="A301" i="6"/>
  <c r="A365" i="6"/>
  <c r="A429" i="6"/>
  <c r="A493" i="6"/>
  <c r="A37" i="6"/>
  <c r="A101" i="6"/>
  <c r="A165" i="6"/>
  <c r="A229" i="6"/>
  <c r="A289" i="6"/>
  <c r="A353" i="6"/>
  <c r="A417" i="6"/>
  <c r="A481" i="6"/>
  <c r="A545" i="6"/>
  <c r="A81" i="6"/>
  <c r="A145" i="6"/>
  <c r="A209" i="6"/>
  <c r="A531" i="6"/>
  <c r="A499" i="6"/>
  <c r="A467" i="6"/>
  <c r="A435" i="6"/>
  <c r="A403" i="6"/>
  <c r="A371" i="6"/>
  <c r="A339" i="6"/>
  <c r="A307" i="6"/>
  <c r="A275" i="6"/>
  <c r="A167" i="6"/>
  <c r="A39" i="6"/>
  <c r="B21" i="11"/>
  <c r="A63" i="6"/>
  <c r="A571" i="6"/>
  <c r="A603" i="6"/>
  <c r="A635" i="6"/>
  <c r="A667" i="6"/>
  <c r="A699" i="6"/>
  <c r="A573" i="6"/>
  <c r="A605" i="6"/>
  <c r="A637" i="6"/>
  <c r="A669" i="6"/>
  <c r="A701" i="6"/>
  <c r="A67" i="6"/>
  <c r="A131" i="6"/>
  <c r="A195" i="6"/>
  <c r="A259" i="6"/>
  <c r="A309" i="6"/>
  <c r="A373" i="6"/>
  <c r="A437" i="6"/>
  <c r="A501" i="6"/>
  <c r="A45" i="6"/>
  <c r="A109" i="6"/>
  <c r="A173" i="6"/>
  <c r="A237" i="6"/>
  <c r="A297" i="6"/>
  <c r="A361" i="6"/>
  <c r="A425" i="6"/>
  <c r="A489" i="6"/>
  <c r="A15" i="6"/>
  <c r="A89" i="6"/>
  <c r="A153" i="6"/>
  <c r="A217" i="6"/>
  <c r="A519" i="6"/>
  <c r="A487" i="6"/>
  <c r="A455" i="6"/>
  <c r="A423" i="6"/>
  <c r="A391" i="6"/>
  <c r="A359" i="6"/>
  <c r="A327" i="6"/>
  <c r="A295" i="6"/>
  <c r="A247" i="6"/>
  <c r="C11" i="10"/>
  <c r="B7" i="11"/>
  <c r="C2" i="10"/>
  <c r="G7" i="10"/>
  <c r="G11" i="10" s="1"/>
  <c r="G7" i="14"/>
  <c r="G11" i="14" s="1"/>
  <c r="C2" i="14"/>
  <c r="B24" i="11" l="1"/>
  <c r="V17" i="6"/>
  <c r="W39" i="6" s="1"/>
  <c r="W43" i="6" s="1"/>
  <c r="W38" i="6"/>
  <c r="B22" i="11"/>
  <c r="C32" i="12"/>
  <c r="C30" i="12"/>
  <c r="C27" i="10"/>
  <c r="C55" i="10" s="1"/>
  <c r="C33" i="10"/>
  <c r="C34" i="10" s="1"/>
  <c r="C35" i="10" s="1"/>
  <c r="C36" i="10" s="1"/>
  <c r="B23" i="9"/>
  <c r="C27" i="14"/>
  <c r="C55" i="14" s="1"/>
  <c r="C11" i="12"/>
  <c r="G7" i="12"/>
  <c r="G11" i="12" s="1"/>
  <c r="C2" i="12"/>
  <c r="B23" i="13"/>
  <c r="C33" i="14"/>
  <c r="C34" i="14" s="1"/>
  <c r="C35" i="14" s="1"/>
  <c r="C36" i="14" s="1"/>
  <c r="C37" i="10" l="1"/>
  <c r="C38" i="10" s="1"/>
  <c r="C56" i="10"/>
  <c r="C57" i="10" s="1"/>
  <c r="C58" i="10" s="1"/>
  <c r="C27" i="12"/>
  <c r="C55" i="12" s="1"/>
  <c r="C56" i="14"/>
  <c r="C57" i="14" s="1"/>
  <c r="C58" i="14" s="1"/>
  <c r="C37" i="14"/>
  <c r="C38" i="14" s="1"/>
  <c r="B23" i="11"/>
  <c r="C33" i="12"/>
  <c r="C34" i="12" s="1"/>
  <c r="C35" i="12" s="1"/>
  <c r="C36" i="12" s="1"/>
  <c r="C56" i="12" l="1"/>
  <c r="C57" i="12" s="1"/>
  <c r="C58" i="12" s="1"/>
  <c r="C37" i="12"/>
  <c r="C38" i="12" s="1"/>
  <c r="C39" i="14"/>
  <c r="C42" i="14"/>
  <c r="C43" i="14" s="1"/>
  <c r="C40" i="14"/>
  <c r="C41" i="14" s="1"/>
  <c r="C45" i="14"/>
  <c r="C48" i="14"/>
  <c r="C45" i="10"/>
  <c r="C39" i="10"/>
  <c r="C40" i="10"/>
  <c r="C41" i="10" s="1"/>
  <c r="C42" i="10"/>
  <c r="C43" i="10" s="1"/>
  <c r="C44" i="14" l="1"/>
  <c r="C46" i="14" s="1"/>
  <c r="C47" i="14" s="1"/>
  <c r="C50" i="14" s="1"/>
  <c r="C51" i="14" s="1"/>
  <c r="C52" i="14" s="1"/>
  <c r="C42" i="12"/>
  <c r="C43" i="12" s="1"/>
  <c r="C39" i="12"/>
  <c r="C40" i="12"/>
  <c r="C41" i="12" s="1"/>
  <c r="C45" i="12"/>
  <c r="C44" i="10"/>
  <c r="C46" i="10" s="1"/>
  <c r="C53" i="14" l="1"/>
  <c r="C54" i="14" s="1"/>
  <c r="B18" i="13" s="1"/>
  <c r="C59" i="14"/>
  <c r="C47" i="10"/>
  <c r="C50" i="10" s="1"/>
  <c r="C51" i="10" s="1"/>
  <c r="C52" i="10" s="1"/>
  <c r="C48" i="10"/>
  <c r="C44" i="12"/>
  <c r="C46" i="12" s="1"/>
  <c r="C53" i="10" l="1"/>
  <c r="C54" i="10" s="1"/>
  <c r="B18" i="9" s="1"/>
  <c r="C59" i="10"/>
  <c r="C62" i="14"/>
  <c r="C67" i="14"/>
  <c r="C68" i="14" s="1"/>
  <c r="B20" i="13" s="1"/>
  <c r="C61" i="14"/>
  <c r="C47" i="12"/>
  <c r="C50" i="12" s="1"/>
  <c r="C51" i="12" s="1"/>
  <c r="C52" i="12" s="1"/>
  <c r="C48" i="12"/>
  <c r="C63" i="14" l="1"/>
  <c r="C64" i="14" s="1"/>
  <c r="C65" i="14" s="1"/>
  <c r="C66" i="14" s="1"/>
  <c r="B19" i="13" s="1"/>
  <c r="B25" i="13" s="1"/>
  <c r="B26" i="13" s="1"/>
  <c r="C53" i="12"/>
  <c r="C54" i="12" s="1"/>
  <c r="B18" i="11" s="1"/>
  <c r="C59" i="12"/>
  <c r="C62" i="10"/>
  <c r="C61" i="10"/>
  <c r="C67" i="10"/>
  <c r="C68" i="10" s="1"/>
  <c r="B20" i="9" s="1"/>
  <c r="C63" i="10" l="1"/>
  <c r="C64" i="10" s="1"/>
  <c r="C65" i="10" s="1"/>
  <c r="C66" i="10" s="1"/>
  <c r="B19" i="9" s="1"/>
  <c r="B25" i="9" s="1"/>
  <c r="B26" i="9" s="1"/>
  <c r="R9" i="6" s="1"/>
  <c r="W30" i="6" s="1"/>
  <c r="W47" i="6" s="1"/>
  <c r="C67" i="12"/>
  <c r="C68" i="12" s="1"/>
  <c r="B20" i="11" s="1"/>
  <c r="C61" i="12"/>
  <c r="C62" i="12"/>
  <c r="C63" i="12" l="1"/>
  <c r="C64" i="12" s="1"/>
  <c r="C65" i="12" s="1"/>
  <c r="C66" i="12" s="1"/>
  <c r="B19" i="11" s="1"/>
  <c r="B25" i="11" s="1"/>
  <c r="B26" i="11" s="1"/>
  <c r="T9" i="6" s="1"/>
  <c r="W34" i="6" s="1"/>
  <c r="W42" i="6" l="1"/>
  <c r="W44" i="6" s="1"/>
  <c r="W48" i="6" s="1"/>
  <c r="W49" i="6" s="1"/>
  <c r="V21" i="6" s="1"/>
  <c r="V19" i="6"/>
  <c r="V23" i="6" l="1"/>
  <c r="X23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Häuser, Jens</author>
  </authors>
  <commentList>
    <comment ref="Y9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>(Wird automatisch ermittelt)
Leistungssatz 1</t>
        </r>
        <r>
          <rPr>
            <sz val="9"/>
            <color indexed="81"/>
            <rFont val="Segoe UI"/>
            <family val="2"/>
          </rPr>
          <t xml:space="preserve"> = Beschäftigte, auf deren Lohnsteuerkarte ein Kinderfreibetrag mit dem Zähler von mindestens 0,5 eingetragen ist (die Kinder i.S. des § 32 Abs. 1, 3 bis 5 EStG haben) oder für die aufgrund einer Bescheinigung der Agentur für Arbeit der Leistungssatz 1 maßgebend ist.
</t>
        </r>
        <r>
          <rPr>
            <b/>
            <sz val="9"/>
            <color indexed="81"/>
            <rFont val="Segoe UI"/>
            <family val="2"/>
          </rPr>
          <t>Leistungssatz 2</t>
        </r>
        <r>
          <rPr>
            <sz val="9"/>
            <color indexed="81"/>
            <rFont val="Segoe UI"/>
            <family val="2"/>
          </rPr>
          <t xml:space="preserve"> = alle übrigen Beschäftigte.</t>
        </r>
      </text>
    </comment>
    <comment ref="W17" authorId="0" shapeId="0" xr:uid="{00000000-0006-0000-0200-000002000000}">
      <text>
        <r>
          <rPr>
            <b/>
            <sz val="9"/>
            <color indexed="81"/>
            <rFont val="Segoe UI"/>
            <family val="2"/>
          </rPr>
          <t>Achtung: Progressionsvorbehalt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Herbert Grom</author>
    <author>1HG</author>
  </authors>
  <commentList>
    <comment ref="B1" authorId="0" shapeId="0" xr:uid="{00000000-0006-0000-0600-000001000000}">
      <text>
        <r>
          <rPr>
            <sz val="10"/>
            <rFont val="Arial"/>
            <family val="2"/>
          </rPr>
          <t>Bearbeitungsjahr</t>
        </r>
      </text>
    </comment>
    <comment ref="E15" authorId="1" shapeId="0" xr:uid="{00000000-0006-0000-0600-000002000000}">
      <text>
        <r>
          <rPr>
            <sz val="10"/>
            <rFont val="Arial"/>
            <family val="2"/>
          </rPr>
          <t>WEST</t>
        </r>
      </text>
    </comment>
    <comment ref="E16" authorId="1" shapeId="0" xr:uid="{00000000-0006-0000-0600-000003000000}">
      <text>
        <r>
          <rPr>
            <sz val="10"/>
            <rFont val="Arial"/>
            <family val="2"/>
          </rPr>
          <t>OST</t>
        </r>
      </text>
    </comment>
    <comment ref="F19" authorId="0" shapeId="0" xr:uid="{00000000-0006-0000-0600-000004000000}">
      <text>
        <r>
          <rPr>
            <sz val="10"/>
            <rFont val="Arial"/>
            <family val="2"/>
          </rPr>
          <t xml:space="preserve">Basis 2015 ist 0,60. 
</t>
        </r>
        <r>
          <rPr>
            <sz val="10"/>
            <rFont val="Arial"/>
            <family val="2"/>
          </rPr>
          <t>Jedes folgende Jahr + 0,04</t>
        </r>
      </text>
    </comment>
    <comment ref="E28" authorId="1" shapeId="0" xr:uid="{00000000-0006-0000-0600-000005000000}">
      <text>
        <r>
          <rPr>
            <sz val="10"/>
            <rFont val="Arial"/>
            <family val="2"/>
          </rPr>
          <t>KinderFreibeträge</t>
        </r>
      </text>
    </comment>
    <comment ref="C37" authorId="1" shapeId="0" xr:uid="{00000000-0006-0000-0600-000006000000}">
      <text>
        <r>
          <rPr>
            <sz val="10"/>
            <rFont val="Arial"/>
            <family val="2"/>
          </rPr>
          <t>Zu versteuerndes Einkommen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Herbert Grom</author>
    <author>1HG</author>
  </authors>
  <commentList>
    <comment ref="B1" authorId="0" shapeId="0" xr:uid="{00000000-0006-0000-0700-000001000000}">
      <text>
        <r>
          <rPr>
            <sz val="10"/>
            <rFont val="Arial"/>
            <family val="2"/>
          </rPr>
          <t>Bearbeitungsjahr</t>
        </r>
      </text>
    </comment>
    <comment ref="E15" authorId="1" shapeId="0" xr:uid="{00000000-0006-0000-0700-000002000000}">
      <text>
        <r>
          <rPr>
            <sz val="10"/>
            <rFont val="Arial"/>
            <family val="2"/>
          </rPr>
          <t>WEST</t>
        </r>
      </text>
    </comment>
    <comment ref="E16" authorId="1" shapeId="0" xr:uid="{00000000-0006-0000-0700-000003000000}">
      <text>
        <r>
          <rPr>
            <sz val="10"/>
            <rFont val="Arial"/>
            <family val="2"/>
          </rPr>
          <t>OST</t>
        </r>
      </text>
    </comment>
    <comment ref="F19" authorId="0" shapeId="0" xr:uid="{00000000-0006-0000-0700-000004000000}">
      <text>
        <r>
          <rPr>
            <sz val="10"/>
            <rFont val="Arial"/>
            <family val="2"/>
          </rPr>
          <t xml:space="preserve">Basis 2015 ist 0,60. 
</t>
        </r>
        <r>
          <rPr>
            <sz val="10"/>
            <rFont val="Arial"/>
            <family val="2"/>
          </rPr>
          <t>Jedes folgende Jahr + 0,04</t>
        </r>
      </text>
    </comment>
    <comment ref="E28" authorId="1" shapeId="0" xr:uid="{00000000-0006-0000-0700-000005000000}">
      <text>
        <r>
          <rPr>
            <sz val="10"/>
            <rFont val="Arial"/>
            <family val="2"/>
          </rPr>
          <t>KinderFreibeträge</t>
        </r>
      </text>
    </comment>
    <comment ref="C37" authorId="1" shapeId="0" xr:uid="{00000000-0006-0000-0700-000006000000}">
      <text>
        <r>
          <rPr>
            <sz val="10"/>
            <rFont val="Arial"/>
            <family val="2"/>
          </rPr>
          <t>Zu versteuerndes Einkommen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Herbert Grom</author>
    <author>1HG</author>
  </authors>
  <commentList>
    <comment ref="B1" authorId="0" shapeId="0" xr:uid="{00000000-0006-0000-0900-000001000000}">
      <text>
        <r>
          <rPr>
            <sz val="10"/>
            <rFont val="Arial"/>
            <family val="2"/>
          </rPr>
          <t>Bearbeitungsjahr</t>
        </r>
      </text>
    </comment>
    <comment ref="E15" authorId="1" shapeId="0" xr:uid="{00000000-0006-0000-0900-000002000000}">
      <text>
        <r>
          <rPr>
            <sz val="10"/>
            <rFont val="Arial"/>
            <family val="2"/>
          </rPr>
          <t>WEST</t>
        </r>
      </text>
    </comment>
    <comment ref="E16" authorId="1" shapeId="0" xr:uid="{00000000-0006-0000-0900-000003000000}">
      <text>
        <r>
          <rPr>
            <sz val="10"/>
            <rFont val="Arial"/>
            <family val="2"/>
          </rPr>
          <t>OST</t>
        </r>
      </text>
    </comment>
    <comment ref="F19" authorId="0" shapeId="0" xr:uid="{00000000-0006-0000-0900-000004000000}">
      <text>
        <r>
          <rPr>
            <sz val="10"/>
            <rFont val="Arial"/>
            <family val="2"/>
          </rPr>
          <t xml:space="preserve">Basis 2015 ist 0,60. 
</t>
        </r>
        <r>
          <rPr>
            <sz val="10"/>
            <rFont val="Arial"/>
            <family val="2"/>
          </rPr>
          <t>Jedes folgende Jahr + 0,04</t>
        </r>
      </text>
    </comment>
    <comment ref="E28" authorId="1" shapeId="0" xr:uid="{00000000-0006-0000-0900-000005000000}">
      <text>
        <r>
          <rPr>
            <sz val="10"/>
            <rFont val="Arial"/>
            <family val="2"/>
          </rPr>
          <t>KinderFreibeträge</t>
        </r>
      </text>
    </comment>
    <comment ref="C37" authorId="1" shapeId="0" xr:uid="{00000000-0006-0000-0900-000006000000}">
      <text>
        <r>
          <rPr>
            <sz val="10"/>
            <rFont val="Arial"/>
            <family val="2"/>
          </rPr>
          <t>Zu versteuerndes Einkommen</t>
        </r>
      </text>
    </comment>
  </commentList>
</comments>
</file>

<file path=xl/sharedStrings.xml><?xml version="1.0" encoding="utf-8"?>
<sst xmlns="http://schemas.openxmlformats.org/spreadsheetml/2006/main" count="1988" uniqueCount="212">
  <si>
    <t>nach den pauschalierten monatlichen Nettoentgelten</t>
  </si>
  <si>
    <t>Lohnsteuerklasse</t>
  </si>
  <si>
    <t>Leistungssatz</t>
  </si>
  <si>
    <t>Bruttoarbeitsentgelt</t>
  </si>
  <si>
    <t>II</t>
  </si>
  <si>
    <t>III</t>
  </si>
  <si>
    <t>V</t>
  </si>
  <si>
    <t>VI</t>
  </si>
  <si>
    <t>von</t>
  </si>
  <si>
    <t>bis</t>
  </si>
  <si>
    <t>monatlich</t>
  </si>
  <si>
    <t>Rechnerische Leistungssätze</t>
  </si>
  <si>
    <t>I / IV</t>
  </si>
  <si>
    <t>und mehr</t>
  </si>
  <si>
    <t>Sollentgelt</t>
  </si>
  <si>
    <t>Istentgelt</t>
  </si>
  <si>
    <t>Leistungssatz 1</t>
  </si>
  <si>
    <t>Leistungssatz 2</t>
  </si>
  <si>
    <t>Lohnsteuerklasse II</t>
  </si>
  <si>
    <t>Lohnsteuerklasse III</t>
  </si>
  <si>
    <t>Lohnsteuerklasse V</t>
  </si>
  <si>
    <t>Lohnsteuerklasse VI</t>
  </si>
  <si>
    <t>Kurzarbeitergeld:</t>
  </si>
  <si>
    <t>Lohnsteuerklasse I / IV</t>
  </si>
  <si>
    <t>Ergebnis</t>
  </si>
  <si>
    <t>Hauptmenü</t>
  </si>
  <si>
    <t>Entgeltberechnung bei Kurzarbeit</t>
  </si>
  <si>
    <t>für die Metall- und Elektroindustrie</t>
  </si>
  <si>
    <t>Zuschuss zum Kurzarbeitergeld:</t>
  </si>
  <si>
    <t>1</t>
  </si>
  <si>
    <t/>
  </si>
  <si>
    <t>2</t>
  </si>
  <si>
    <t>Stand 2020</t>
  </si>
  <si>
    <t>Info</t>
  </si>
  <si>
    <t>steuer@parmentier.de</t>
  </si>
  <si>
    <r>
      <t xml:space="preserve">                    Wolfgang</t>
    </r>
    <r>
      <rPr>
        <sz val="9"/>
        <rFont val="Calibri"/>
        <family val="2"/>
      </rPr>
      <t>†</t>
    </r>
    <r>
      <rPr>
        <sz val="9"/>
        <rFont val="Arial"/>
        <family val="2"/>
      </rPr>
      <t xml:space="preserve"> und Johannes Parmentier Frankfurt am Main e-Mail: </t>
    </r>
  </si>
  <si>
    <t>http://www.parmentier.de/steuer/index.php</t>
  </si>
  <si>
    <t xml:space="preserve">        Weitere Lohn- und Einkommensteuerberechnungsprogramme unter</t>
  </si>
  <si>
    <t>Stand 23.12.2019</t>
  </si>
  <si>
    <t>€</t>
  </si>
  <si>
    <t>Nettolohn</t>
  </si>
  <si>
    <t>Abzüge</t>
  </si>
  <si>
    <t>1,2% Arbeitslosenversicherung</t>
  </si>
  <si>
    <t>9,3% Rentenversicherung</t>
  </si>
  <si>
    <t>Kirchensteuer</t>
  </si>
  <si>
    <r>
      <t xml:space="preserve">Zum </t>
    </r>
    <r>
      <rPr>
        <b/>
        <sz val="10"/>
        <rFont val="Arial"/>
        <family val="2"/>
      </rPr>
      <t>Berechnen</t>
    </r>
    <r>
      <rPr>
        <sz val="10"/>
        <rFont val="Arial"/>
        <family val="2"/>
      </rPr>
      <t xml:space="preserve"> gewünschte Werte eingeben und 
</t>
    </r>
    <r>
      <rPr>
        <b/>
        <sz val="10"/>
        <color indexed="10"/>
        <rFont val="Arial"/>
        <family val="2"/>
      </rPr>
      <t>Eingabe mit "ENTER"-Taste abschließen.</t>
    </r>
  </si>
  <si>
    <t>Solidaritätszuschlag</t>
  </si>
  <si>
    <t>Lohnsteuer</t>
  </si>
  <si>
    <t>(Jahres)lohnsteuerfreibetrag auf LStKarte</t>
  </si>
  <si>
    <t>(Jahres)Hinzurechnungen</t>
  </si>
  <si>
    <t>Altersentlastungsbetrag</t>
  </si>
  <si>
    <t>und dabei in Sachsen                  nein=0 ja=1</t>
  </si>
  <si>
    <t>Arbeitsstelle in Ostdeutschland  nein=0 ja=1</t>
  </si>
  <si>
    <t>kinderlos u. über 23j. (PflegeV)  nein=0 ja=1</t>
  </si>
  <si>
    <t>Arbeitgeberzuschuss zur privaten KV  nein=0, ja=1</t>
  </si>
  <si>
    <t>%</t>
  </si>
  <si>
    <t>Krankenkassen-Zusatzbeitragsatz AN</t>
  </si>
  <si>
    <r>
      <rPr>
        <b/>
        <sz val="10"/>
        <color indexed="12"/>
        <rFont val="Arial"/>
        <family val="2"/>
      </rPr>
      <t>KV-Beitragssatz ohne Zusatzbeitrag eingeben!</t>
    </r>
    <r>
      <rPr>
        <sz val="10"/>
        <rFont val="Arial"/>
        <family val="2"/>
      </rPr>
      <t xml:space="preserve">
(seit 2011 KV-Beitragssatz 14,6%, reduz. 14,0%) ) bzw. PKV-Basisprämie (incl. PV). Ohne Nachweis 0 eingeben.</t>
    </r>
  </si>
  <si>
    <t>Krankenversicherungsbeitragssatz bzw. PKV-Basisprämie in €</t>
  </si>
  <si>
    <t>Kirchensteuer (0=keine, 8=8%, 9=9%)</t>
  </si>
  <si>
    <t>Kinderfreibetrag (0, 0.5, 1, 1.5, 2.0, 2.5 usw)</t>
  </si>
  <si>
    <t>allgemeine(=0) oder besondere (=1) Lsttabelle</t>
  </si>
  <si>
    <t>Ehegattenfaktor nur für StKl IV</t>
  </si>
  <si>
    <t>Steuerklasse 1 - 6</t>
  </si>
  <si>
    <t>im Jahr=1, Monat=2, Woche=3, Tag=4</t>
  </si>
  <si>
    <t>Das Programm ist FreeWare. Es kann von jedem nach seinen Wünschen verändert werden. Das Layout ist einfachst gestaltet. 
Bei Ansicht unter Fensteroptionen Kästchen Formeln aktivieren.</t>
  </si>
  <si>
    <t>Steuerpflichtiger Arbeitslohn</t>
  </si>
  <si>
    <t>FLZZ</t>
  </si>
  <si>
    <t>FAKTOR LZZ</t>
  </si>
  <si>
    <t>BK</t>
  </si>
  <si>
    <t>JW</t>
  </si>
  <si>
    <t>SOLZLZZ</t>
  </si>
  <si>
    <t>ANTEIL1</t>
  </si>
  <si>
    <t>SOLZ</t>
  </si>
  <si>
    <t>SOLZJ</t>
  </si>
  <si>
    <t>SOLZMIN</t>
  </si>
  <si>
    <t>SOLZFREI</t>
  </si>
  <si>
    <t>MSOLZ</t>
  </si>
  <si>
    <t>JBMG</t>
  </si>
  <si>
    <t>ST</t>
  </si>
  <si>
    <t>ZVE, X</t>
  </si>
  <si>
    <t>ZVE</t>
  </si>
  <si>
    <t>ZTABFB</t>
  </si>
  <si>
    <t>LSTLZZ</t>
  </si>
  <si>
    <t>MLSTJAHR</t>
  </si>
  <si>
    <t>LSTJAHR</t>
  </si>
  <si>
    <t>MIT REICHST</t>
  </si>
  <si>
    <t>VERGL</t>
  </si>
  <si>
    <t>MIST</t>
  </si>
  <si>
    <t>DIFF</t>
  </si>
  <si>
    <t>ST2</t>
  </si>
  <si>
    <t>X</t>
  </si>
  <si>
    <t>ST1</t>
  </si>
  <si>
    <t>MST5-6</t>
  </si>
  <si>
    <t>UPTAB16</t>
  </si>
  <si>
    <t>ZZX</t>
  </si>
  <si>
    <t>UMVSP</t>
  </si>
  <si>
    <t>VSPN</t>
  </si>
  <si>
    <t>KV&gt;VHB?</t>
  </si>
  <si>
    <t>UPTAB19</t>
  </si>
  <si>
    <t>KV</t>
  </si>
  <si>
    <t>SOLI</t>
  </si>
  <si>
    <t>VSP2</t>
  </si>
  <si>
    <t>VHB</t>
  </si>
  <si>
    <t>VHB / VSP2</t>
  </si>
  <si>
    <t>VSP1</t>
  </si>
  <si>
    <t>UPEVP</t>
  </si>
  <si>
    <t>ZRE4VP</t>
  </si>
  <si>
    <t>KFB</t>
  </si>
  <si>
    <t>SAP</t>
  </si>
  <si>
    <t>EFA</t>
  </si>
  <si>
    <t>MZTABFB</t>
  </si>
  <si>
    <t>ANP</t>
  </si>
  <si>
    <t>GFB</t>
  </si>
  <si>
    <t>KZTAB</t>
  </si>
  <si>
    <t>W3STKL5</t>
  </si>
  <si>
    <t>W2STKL5</t>
  </si>
  <si>
    <t>W1STKL5</t>
  </si>
  <si>
    <t>ZRE4</t>
  </si>
  <si>
    <t>MRE4</t>
  </si>
  <si>
    <t>TBSVORV</t>
  </si>
  <si>
    <t>KVSATZAG</t>
  </si>
  <si>
    <t>BBGKVPV</t>
  </si>
  <si>
    <t>BBGRV</t>
  </si>
  <si>
    <t>ALTE</t>
  </si>
  <si>
    <t>MPARA</t>
  </si>
  <si>
    <t>ALTEANTEIL</t>
  </si>
  <si>
    <t>Bereich</t>
  </si>
  <si>
    <t>WERT</t>
  </si>
  <si>
    <t>Name</t>
  </si>
  <si>
    <t>TAB5</t>
  </si>
  <si>
    <t>BMF - PAP - ANGABEN</t>
  </si>
  <si>
    <t>TAB4</t>
  </si>
  <si>
    <t>MRE4ALTE</t>
  </si>
  <si>
    <t>FAKTOR F</t>
  </si>
  <si>
    <t>KV plus PV AG</t>
  </si>
  <si>
    <t>KVSATZ AG</t>
  </si>
  <si>
    <t>PV%</t>
  </si>
  <si>
    <t>ZUSATZ KV Durschn.</t>
  </si>
  <si>
    <t>PKV</t>
  </si>
  <si>
    <t>ZUSATZ Kinderlos</t>
  </si>
  <si>
    <t>PV_Satz Sachsen</t>
  </si>
  <si>
    <t>JLFREIB</t>
  </si>
  <si>
    <t>ohne / mit Kind</t>
  </si>
  <si>
    <t>PV_Satz</t>
  </si>
  <si>
    <t>JLHINZU</t>
  </si>
  <si>
    <t>AV_Satz</t>
  </si>
  <si>
    <t>STKL</t>
  </si>
  <si>
    <t>RV_Satz</t>
  </si>
  <si>
    <t>ZRE4J</t>
  </si>
  <si>
    <t>KV_Zusatz</t>
  </si>
  <si>
    <t>KRV</t>
  </si>
  <si>
    <t>Mit Zusatzbeitrag</t>
  </si>
  <si>
    <t>KVSATZ</t>
  </si>
  <si>
    <t>LZZ</t>
  </si>
  <si>
    <t>Berechnet</t>
  </si>
  <si>
    <t>SATZ</t>
  </si>
  <si>
    <t>Bezeichnung</t>
  </si>
  <si>
    <t>ZKF</t>
  </si>
  <si>
    <t>LST</t>
  </si>
  <si>
    <t>Kinderfreibetrag</t>
  </si>
  <si>
    <t>Brutto Entgelt</t>
  </si>
  <si>
    <t>kürzung</t>
  </si>
  <si>
    <t>§3</t>
  </si>
  <si>
    <t>Individuell</t>
  </si>
  <si>
    <t>Wöchentliche Arb.Zeit</t>
  </si>
  <si>
    <t>Tarifvertrag</t>
  </si>
  <si>
    <t>1.</t>
  </si>
  <si>
    <t>Entgeltwerte in Vollzeit</t>
  </si>
  <si>
    <t>1a</t>
  </si>
  <si>
    <t>1b</t>
  </si>
  <si>
    <t>Monatliches Bruttoarbeitsentgelt (Vollzeit)</t>
  </si>
  <si>
    <t>2.</t>
  </si>
  <si>
    <t>Abgesenkte Entgeltwerte in Kurzarbeit</t>
  </si>
  <si>
    <t>2a</t>
  </si>
  <si>
    <t>2b</t>
  </si>
  <si>
    <t>Abgesenktes Bruttoarbeitsentgelt (Kurzarbeit)</t>
  </si>
  <si>
    <t>daraus: Nettoarbeitsentgelt (Kurzarbeit)</t>
  </si>
  <si>
    <t>Kurzarbeitergeld von der Arbeitsagentur</t>
  </si>
  <si>
    <t>3.</t>
  </si>
  <si>
    <t>3a</t>
  </si>
  <si>
    <t>3b</t>
  </si>
  <si>
    <t>3c</t>
  </si>
  <si>
    <t>Kurzarbeitergeld</t>
  </si>
  <si>
    <t>4.</t>
  </si>
  <si>
    <t>4a</t>
  </si>
  <si>
    <t>4b</t>
  </si>
  <si>
    <t>5.</t>
  </si>
  <si>
    <t>5a</t>
  </si>
  <si>
    <t>5b</t>
  </si>
  <si>
    <t>Zwischensumme</t>
  </si>
  <si>
    <t>4c</t>
  </si>
  <si>
    <t>Nettoarbeitsentgelt in Kurzarbeit (Wert aus 2.b)</t>
  </si>
  <si>
    <t>zuzgl. Kurzarbeitergeld</t>
  </si>
  <si>
    <t>ergibt Zwischensumme</t>
  </si>
  <si>
    <t>abzgl. Ziff. 4.c</t>
  </si>
  <si>
    <t>5c</t>
  </si>
  <si>
    <t>Gesamt:</t>
  </si>
  <si>
    <t>Differenz:</t>
  </si>
  <si>
    <t>Istentgelt Netto:</t>
  </si>
  <si>
    <t>für die Metall- und Elektroindustrie 2020</t>
  </si>
  <si>
    <t>Pauschaliertes
Netto Entgelt</t>
  </si>
  <si>
    <t xml:space="preserve">Alle Angaben ohne Gewähr.
</t>
  </si>
  <si>
    <t>TV KB §3</t>
  </si>
  <si>
    <t>daraus: Nettoarbeitsentgelt</t>
  </si>
  <si>
    <t>Pauschaliertes Nettoentgelt aus 1.a (anhand der KuG-Tabelle)</t>
  </si>
  <si>
    <t>abzgl. pauschaliertes Nettoentgelt aus 2.a (anhand der KuG-Tabelle)</t>
  </si>
  <si>
    <t>ergibt Zuschuss zum KuG (brutto)</t>
  </si>
  <si>
    <t>Entgeltberechnung</t>
  </si>
  <si>
    <t>Kurzarbeiterentgelttabelle</t>
  </si>
  <si>
    <t>MTU</t>
  </si>
  <si>
    <t>(in der Regel steuer-/beitragsfrei)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</si>
</sst>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#,##0.00_ ;\-#,##0.00\ "/>
    <numFmt numFmtId="168" formatCode="0.0"/>
    <numFmt numFmtId="169" formatCode="_-* #,##0.00\ [$€-1]_-;\-* #,##0.00\ [$€-1]_-;_-* &quot;-&quot;??\ [$€-1]_-"/>
    <numFmt numFmtId="170" formatCode="#,##0.00000000"/>
    <numFmt numFmtId="171" formatCode="0.00000"/>
    <numFmt numFmtId="172" formatCode="0.000%"/>
    <numFmt numFmtId="173" formatCode="0.00000_ ;\-0.00000\ "/>
    <numFmt numFmtId="174" formatCode="&quot;(Aufstockung bis auf &quot;0.0%&quot;)&quot;"/>
    <numFmt numFmtId="175" formatCode="&quot;Beitragsbemessungsgrenze&quot;\ #,##0\ &quot;€&quot;"/>
    <numFmt numFmtId="176" formatCode="0%\ &quot;Reduzierung&quot;"/>
    <numFmt numFmtId="177" formatCode="0.0\ &quot;Std&quot;"/>
  </numFmts>
  <fonts count="4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color indexed="63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4"/>
      <color indexed="10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26"/>
      <name val="Arial"/>
      <family val="2"/>
    </font>
    <font>
      <b/>
      <sz val="9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0"/>
      <color indexed="12"/>
      <name val="Arial"/>
      <family val="2"/>
    </font>
    <font>
      <sz val="9"/>
      <name val="Calibri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sz val="12"/>
      <color indexed="58"/>
      <name val="Arial"/>
      <family val="2"/>
    </font>
    <font>
      <sz val="10"/>
      <color indexed="17"/>
      <name val="Arial"/>
      <family val="2"/>
    </font>
    <font>
      <sz val="10"/>
      <color indexed="9"/>
      <name val="Arial"/>
      <family val="2"/>
    </font>
    <font>
      <b/>
      <sz val="10"/>
      <color indexed="12"/>
      <name val="Arial"/>
      <family val="2"/>
    </font>
    <font>
      <b/>
      <sz val="12"/>
      <color indexed="18"/>
      <name val="Arial"/>
      <family val="2"/>
    </font>
    <font>
      <b/>
      <sz val="12"/>
      <color indexed="9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8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20"/>
      <color theme="0"/>
      <name val="Arial"/>
      <family val="2"/>
    </font>
    <font>
      <b/>
      <sz val="14"/>
      <color rgb="FFFF0000"/>
      <name val="Arial"/>
      <family val="2"/>
    </font>
    <font>
      <sz val="10"/>
      <color rgb="FFFF0000"/>
      <name val="Arial"/>
      <family val="2"/>
    </font>
    <font>
      <b/>
      <sz val="12"/>
      <color theme="4" tint="-0.249977111117893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b/>
      <sz val="36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DB50A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1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1" tint="0.499984740745262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21">
    <xf numFmtId="0" fontId="0" fillId="0" borderId="0" xfId="0"/>
    <xf numFmtId="0" fontId="0" fillId="2" borderId="0" xfId="0" applyFill="1"/>
    <xf numFmtId="0" fontId="3" fillId="2" borderId="0" xfId="0" applyFont="1" applyFill="1"/>
    <xf numFmtId="44" fontId="3" fillId="2" borderId="0" xfId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4" fontId="1" fillId="2" borderId="0" xfId="1" applyFill="1"/>
    <xf numFmtId="0" fontId="5" fillId="2" borderId="0" xfId="0" applyFont="1" applyFill="1"/>
    <xf numFmtId="0" fontId="5" fillId="2" borderId="0" xfId="0" applyFont="1" applyFill="1" applyAlignment="1"/>
    <xf numFmtId="0" fontId="6" fillId="2" borderId="0" xfId="0" applyFont="1" applyFill="1"/>
    <xf numFmtId="0" fontId="3" fillId="3" borderId="0" xfId="0" applyFont="1" applyFill="1"/>
    <xf numFmtId="165" fontId="3" fillId="3" borderId="0" xfId="2" applyNumberFormat="1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44" fontId="3" fillId="3" borderId="0" xfId="1" applyFont="1" applyFill="1" applyAlignment="1">
      <alignment horizontal="center"/>
    </xf>
    <xf numFmtId="0" fontId="3" fillId="3" borderId="0" xfId="0" applyFont="1" applyFill="1" applyBorder="1" applyAlignment="1">
      <alignment horizontal="center"/>
    </xf>
    <xf numFmtId="44" fontId="3" fillId="3" borderId="0" xfId="1" applyFont="1" applyFill="1" applyBorder="1" applyAlignment="1">
      <alignment horizontal="center"/>
    </xf>
    <xf numFmtId="44" fontId="3" fillId="3" borderId="2" xfId="1" applyFont="1" applyFill="1" applyBorder="1" applyAlignment="1">
      <alignment horizontal="center"/>
    </xf>
    <xf numFmtId="44" fontId="3" fillId="3" borderId="3" xfId="1" applyFont="1" applyFill="1" applyBorder="1" applyAlignment="1">
      <alignment horizontal="center"/>
    </xf>
    <xf numFmtId="44" fontId="3" fillId="3" borderId="4" xfId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5" fontId="1" fillId="3" borderId="0" xfId="2" applyNumberFormat="1" applyFill="1" applyAlignment="1">
      <alignment horizontal="center"/>
    </xf>
    <xf numFmtId="44" fontId="1" fillId="3" borderId="0" xfId="1" applyFill="1"/>
    <xf numFmtId="0" fontId="0" fillId="3" borderId="0" xfId="0" applyFill="1"/>
    <xf numFmtId="44" fontId="1" fillId="3" borderId="0" xfId="1" applyFill="1" applyBorder="1"/>
    <xf numFmtId="44" fontId="1" fillId="3" borderId="5" xfId="1" applyFill="1" applyBorder="1"/>
    <xf numFmtId="44" fontId="5" fillId="2" borderId="0" xfId="1" applyFont="1" applyFill="1"/>
    <xf numFmtId="44" fontId="5" fillId="2" borderId="0" xfId="0" applyNumberFormat="1" applyFont="1" applyFill="1"/>
    <xf numFmtId="7" fontId="5" fillId="2" borderId="0" xfId="0" applyNumberFormat="1" applyFont="1" applyFill="1"/>
    <xf numFmtId="0" fontId="5" fillId="2" borderId="0" xfId="0" applyFont="1" applyFill="1" applyAlignment="1">
      <alignment horizontal="center"/>
    </xf>
    <xf numFmtId="0" fontId="9" fillId="2" borderId="0" xfId="0" applyFont="1" applyFill="1"/>
    <xf numFmtId="44" fontId="0" fillId="3" borderId="0" xfId="0" applyNumberFormat="1" applyFill="1"/>
    <xf numFmtId="44" fontId="0" fillId="2" borderId="0" xfId="0" applyNumberFormat="1" applyFill="1"/>
    <xf numFmtId="44" fontId="0" fillId="2" borderId="0" xfId="1" applyFont="1" applyFill="1" applyBorder="1"/>
    <xf numFmtId="0" fontId="0" fillId="2" borderId="0" xfId="0" applyFill="1" applyBorder="1"/>
    <xf numFmtId="0" fontId="0" fillId="3" borderId="0" xfId="0" applyFill="1" applyBorder="1"/>
    <xf numFmtId="0" fontId="0" fillId="3" borderId="5" xfId="0" applyFill="1" applyBorder="1"/>
    <xf numFmtId="0" fontId="0" fillId="2" borderId="0" xfId="0" applyFill="1" applyProtection="1">
      <protection locked="0"/>
    </xf>
    <xf numFmtId="165" fontId="3" fillId="2" borderId="0" xfId="2" applyNumberFormat="1" applyFont="1" applyFill="1" applyAlignment="1">
      <alignment horizontal="center"/>
    </xf>
    <xf numFmtId="165" fontId="0" fillId="2" borderId="0" xfId="2" applyNumberFormat="1" applyFont="1" applyFill="1" applyAlignment="1">
      <alignment horizontal="center"/>
    </xf>
    <xf numFmtId="44" fontId="0" fillId="2" borderId="0" xfId="1" applyFont="1" applyFill="1"/>
    <xf numFmtId="44" fontId="3" fillId="2" borderId="0" xfId="1" applyFont="1" applyFill="1"/>
    <xf numFmtId="44" fontId="3" fillId="2" borderId="0" xfId="0" applyNumberFormat="1" applyFont="1" applyFill="1"/>
    <xf numFmtId="7" fontId="3" fillId="2" borderId="0" xfId="0" applyNumberFormat="1" applyFont="1" applyFill="1"/>
    <xf numFmtId="44" fontId="3" fillId="3" borderId="6" xfId="1" applyFont="1" applyFill="1" applyBorder="1" applyAlignment="1">
      <alignment horizontal="center" vertical="center"/>
    </xf>
    <xf numFmtId="44" fontId="3" fillId="3" borderId="0" xfId="1" applyFont="1" applyFill="1" applyBorder="1" applyAlignment="1">
      <alignment horizontal="center" vertical="center"/>
    </xf>
    <xf numFmtId="0" fontId="0" fillId="4" borderId="0" xfId="0" applyFill="1"/>
    <xf numFmtId="0" fontId="7" fillId="2" borderId="0" xfId="0" applyFont="1" applyFill="1" applyAlignment="1">
      <alignment horizontal="left"/>
    </xf>
    <xf numFmtId="0" fontId="11" fillId="4" borderId="0" xfId="0" applyFont="1" applyFill="1"/>
    <xf numFmtId="44" fontId="5" fillId="2" borderId="1" xfId="1" applyFont="1" applyFill="1" applyBorder="1" applyAlignment="1">
      <alignment horizontal="center" vertical="center"/>
    </xf>
    <xf numFmtId="44" fontId="5" fillId="2" borderId="0" xfId="1" applyFont="1" applyFill="1" applyBorder="1" applyAlignment="1">
      <alignment horizontal="center" vertical="center"/>
    </xf>
    <xf numFmtId="44" fontId="5" fillId="2" borderId="0" xfId="1" applyFont="1" applyFill="1" applyBorder="1" applyAlignment="1">
      <alignment horizontal="center"/>
    </xf>
    <xf numFmtId="44" fontId="5" fillId="2" borderId="2" xfId="1" applyFont="1" applyFill="1" applyBorder="1" applyAlignment="1">
      <alignment horizontal="center"/>
    </xf>
    <xf numFmtId="44" fontId="5" fillId="2" borderId="3" xfId="1" applyFont="1" applyFill="1" applyBorder="1" applyAlignment="1">
      <alignment horizontal="center"/>
    </xf>
    <xf numFmtId="44" fontId="5" fillId="2" borderId="4" xfId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textRotation="90"/>
    </xf>
    <xf numFmtId="0" fontId="10" fillId="2" borderId="0" xfId="0" applyFont="1" applyFill="1" applyBorder="1" applyAlignment="1">
      <alignment horizontal="center" textRotation="90"/>
    </xf>
    <xf numFmtId="0" fontId="0" fillId="2" borderId="0" xfId="0" applyFill="1" applyAlignment="1">
      <alignment horizontal="center"/>
    </xf>
    <xf numFmtId="44" fontId="0" fillId="2" borderId="0" xfId="1" applyFont="1" applyFill="1" applyAlignment="1">
      <alignment horizontal="center"/>
    </xf>
    <xf numFmtId="44" fontId="12" fillId="2" borderId="0" xfId="1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3" borderId="0" xfId="2" applyNumberFormat="1" applyFont="1" applyFill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44" fontId="3" fillId="3" borderId="2" xfId="1" applyFont="1" applyFill="1" applyBorder="1" applyAlignment="1">
      <alignment horizontal="center" vertical="center"/>
    </xf>
    <xf numFmtId="44" fontId="3" fillId="3" borderId="0" xfId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4" fontId="13" fillId="2" borderId="0" xfId="1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/>
    </xf>
    <xf numFmtId="0" fontId="14" fillId="2" borderId="0" xfId="0" applyFont="1" applyFill="1"/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4" fontId="8" fillId="2" borderId="7" xfId="1" applyFont="1" applyFill="1" applyBorder="1" applyAlignment="1" applyProtection="1">
      <alignment horizontal="center" vertical="center"/>
    </xf>
    <xf numFmtId="44" fontId="15" fillId="2" borderId="0" xfId="1" applyFont="1" applyFill="1" applyAlignment="1">
      <alignment horizontal="right" vertical="center" wrapText="1"/>
    </xf>
    <xf numFmtId="0" fontId="3" fillId="2" borderId="0" xfId="0" applyFont="1" applyFill="1" applyAlignment="1" applyProtection="1">
      <alignment horizontal="center" vertical="center"/>
    </xf>
    <xf numFmtId="44" fontId="8" fillId="2" borderId="0" xfId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44" fontId="5" fillId="2" borderId="8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4" fillId="0" borderId="0" xfId="5"/>
    <xf numFmtId="0" fontId="4" fillId="0" borderId="0" xfId="5" applyFill="1" applyProtection="1">
      <protection hidden="1"/>
    </xf>
    <xf numFmtId="2" fontId="4" fillId="0" borderId="0" xfId="5" applyNumberFormat="1" applyFill="1" applyProtection="1">
      <protection hidden="1"/>
    </xf>
    <xf numFmtId="0" fontId="4" fillId="0" borderId="0" xfId="5" applyFont="1"/>
    <xf numFmtId="0" fontId="20" fillId="2" borderId="9" xfId="5" applyFont="1" applyFill="1" applyBorder="1" applyAlignment="1">
      <alignment horizontal="center" vertical="top"/>
    </xf>
    <xf numFmtId="0" fontId="21" fillId="0" borderId="9" xfId="5" applyFont="1" applyFill="1" applyBorder="1"/>
    <xf numFmtId="0" fontId="33" fillId="8" borderId="10" xfId="5" applyFont="1" applyFill="1" applyBorder="1" applyAlignment="1">
      <alignment horizontal="center"/>
    </xf>
    <xf numFmtId="4" fontId="34" fillId="8" borderId="11" xfId="5" applyNumberFormat="1" applyFont="1" applyFill="1" applyBorder="1"/>
    <xf numFmtId="0" fontId="34" fillId="8" borderId="10" xfId="5" applyFont="1" applyFill="1" applyBorder="1"/>
    <xf numFmtId="0" fontId="20" fillId="2" borderId="12" xfId="5" applyFont="1" applyFill="1" applyBorder="1" applyAlignment="1">
      <alignment horizontal="center"/>
    </xf>
    <xf numFmtId="0" fontId="21" fillId="0" borderId="13" xfId="5" applyFont="1" applyFill="1" applyBorder="1"/>
    <xf numFmtId="0" fontId="22" fillId="0" borderId="14" xfId="5" applyFont="1" applyBorder="1" applyAlignment="1">
      <alignment horizontal="center"/>
    </xf>
    <xf numFmtId="4" fontId="22" fillId="0" borderId="9" xfId="5" applyNumberFormat="1" applyFont="1" applyBorder="1"/>
    <xf numFmtId="0" fontId="10" fillId="0" borderId="15" xfId="5" applyFont="1" applyBorder="1" applyAlignment="1">
      <alignment horizontal="right"/>
    </xf>
    <xf numFmtId="0" fontId="23" fillId="2" borderId="12" xfId="5" applyFont="1" applyFill="1" applyBorder="1" applyAlignment="1">
      <alignment vertical="top"/>
    </xf>
    <xf numFmtId="0" fontId="24" fillId="5" borderId="16" xfId="5" applyFont="1" applyFill="1" applyBorder="1" applyAlignment="1">
      <alignment horizontal="center"/>
    </xf>
    <xf numFmtId="2" fontId="24" fillId="5" borderId="11" xfId="5" applyNumberFormat="1" applyFont="1" applyFill="1" applyBorder="1"/>
    <xf numFmtId="0" fontId="10" fillId="5" borderId="10" xfId="5" applyFont="1" applyFill="1" applyBorder="1" applyAlignment="1">
      <alignment horizontal="right"/>
    </xf>
    <xf numFmtId="4" fontId="24" fillId="5" borderId="11" xfId="5" applyNumberFormat="1" applyFont="1" applyFill="1" applyBorder="1"/>
    <xf numFmtId="0" fontId="4" fillId="0" borderId="0" xfId="5" applyBorder="1"/>
    <xf numFmtId="0" fontId="24" fillId="5" borderId="14" xfId="5" applyFont="1" applyFill="1" applyBorder="1" applyAlignment="1">
      <alignment horizontal="center"/>
    </xf>
    <xf numFmtId="4" fontId="24" fillId="5" borderId="9" xfId="5" applyNumberFormat="1" applyFont="1" applyFill="1" applyBorder="1"/>
    <xf numFmtId="0" fontId="22" fillId="9" borderId="14" xfId="5" applyFont="1" applyFill="1" applyBorder="1" applyAlignment="1">
      <alignment horizontal="center"/>
    </xf>
    <xf numFmtId="167" fontId="22" fillId="9" borderId="15" xfId="8" applyNumberFormat="1" applyFont="1" applyFill="1" applyBorder="1"/>
    <xf numFmtId="0" fontId="10" fillId="9" borderId="15" xfId="5" applyFont="1" applyFill="1" applyBorder="1" applyAlignment="1">
      <alignment horizontal="right"/>
    </xf>
    <xf numFmtId="0" fontId="22" fillId="9" borderId="0" xfId="5" applyFont="1" applyFill="1" applyAlignment="1">
      <alignment horizontal="center"/>
    </xf>
    <xf numFmtId="167" fontId="22" fillId="9" borderId="12" xfId="8" applyNumberFormat="1" applyFont="1" applyFill="1" applyBorder="1"/>
    <xf numFmtId="0" fontId="10" fillId="9" borderId="12" xfId="5" applyFont="1" applyFill="1" applyBorder="1" applyAlignment="1">
      <alignment horizontal="right"/>
    </xf>
    <xf numFmtId="0" fontId="4" fillId="0" borderId="13" xfId="5" applyBorder="1" applyAlignment="1">
      <alignment horizontal="center"/>
    </xf>
    <xf numFmtId="0" fontId="25" fillId="0" borderId="13" xfId="5" applyFont="1" applyFill="1" applyBorder="1"/>
    <xf numFmtId="0" fontId="26" fillId="0" borderId="13" xfId="5" applyFont="1" applyFill="1" applyBorder="1"/>
    <xf numFmtId="0" fontId="22" fillId="0" borderId="4" xfId="5" applyFont="1" applyBorder="1" applyAlignment="1">
      <alignment horizontal="center"/>
    </xf>
    <xf numFmtId="2" fontId="22" fillId="0" borderId="17" xfId="5" applyNumberFormat="1" applyFont="1" applyBorder="1"/>
    <xf numFmtId="0" fontId="22" fillId="0" borderId="18" xfId="5" applyFont="1" applyBorder="1"/>
    <xf numFmtId="0" fontId="22" fillId="0" borderId="0" xfId="5" applyFont="1" applyBorder="1" applyAlignment="1">
      <alignment horizontal="center"/>
    </xf>
    <xf numFmtId="2" fontId="22" fillId="0" borderId="13" xfId="5" applyNumberFormat="1" applyFont="1" applyBorder="1"/>
    <xf numFmtId="0" fontId="22" fillId="0" borderId="12" xfId="5" applyFont="1" applyFill="1" applyBorder="1"/>
    <xf numFmtId="0" fontId="22" fillId="0" borderId="0" xfId="5" applyFont="1"/>
    <xf numFmtId="0" fontId="22" fillId="2" borderId="19" xfId="5" applyFont="1" applyFill="1" applyBorder="1"/>
    <xf numFmtId="0" fontId="22" fillId="0" borderId="0" xfId="5" applyFont="1" applyAlignment="1">
      <alignment horizontal="center"/>
    </xf>
    <xf numFmtId="0" fontId="22" fillId="0" borderId="13" xfId="5" applyNumberFormat="1" applyFont="1" applyBorder="1"/>
    <xf numFmtId="0" fontId="22" fillId="0" borderId="12" xfId="5" applyFont="1" applyBorder="1" applyAlignment="1">
      <alignment wrapText="1"/>
    </xf>
    <xf numFmtId="0" fontId="4" fillId="0" borderId="13" xfId="5" applyFill="1" applyBorder="1"/>
    <xf numFmtId="0" fontId="22" fillId="0" borderId="12" xfId="5" applyFont="1" applyBorder="1"/>
    <xf numFmtId="0" fontId="22" fillId="10" borderId="0" xfId="5" applyFont="1" applyFill="1" applyAlignment="1">
      <alignment horizontal="center"/>
    </xf>
    <xf numFmtId="0" fontId="22" fillId="10" borderId="13" xfId="5" applyNumberFormat="1" applyFont="1" applyFill="1" applyBorder="1"/>
    <xf numFmtId="0" fontId="22" fillId="10" borderId="12" xfId="5" applyFont="1" applyFill="1" applyBorder="1"/>
    <xf numFmtId="168" fontId="22" fillId="10" borderId="13" xfId="5" applyNumberFormat="1" applyFont="1" applyFill="1" applyBorder="1"/>
    <xf numFmtId="0" fontId="4" fillId="2" borderId="12" xfId="5" applyFill="1" applyBorder="1" applyAlignment="1">
      <alignment horizontal="center"/>
    </xf>
    <xf numFmtId="169" fontId="22" fillId="0" borderId="0" xfId="5" applyNumberFormat="1" applyFont="1" applyAlignment="1">
      <alignment horizontal="center"/>
    </xf>
    <xf numFmtId="166" fontId="22" fillId="0" borderId="13" xfId="5" applyNumberFormat="1" applyFont="1" applyBorder="1"/>
    <xf numFmtId="0" fontId="28" fillId="0" borderId="12" xfId="5" applyFont="1" applyBorder="1"/>
    <xf numFmtId="0" fontId="4" fillId="0" borderId="0" xfId="5" applyFont="1" applyAlignment="1">
      <alignment horizontal="center"/>
    </xf>
    <xf numFmtId="0" fontId="22" fillId="0" borderId="0" xfId="5" applyFont="1" applyFill="1" applyBorder="1" applyAlignment="1">
      <alignment horizontal="center"/>
    </xf>
    <xf numFmtId="4" fontId="10" fillId="0" borderId="13" xfId="5" applyNumberFormat="1" applyFont="1" applyFill="1" applyBorder="1" applyAlignment="1">
      <alignment wrapText="1"/>
    </xf>
    <xf numFmtId="0" fontId="10" fillId="0" borderId="12" xfId="5" applyFont="1" applyFill="1" applyBorder="1"/>
    <xf numFmtId="0" fontId="4" fillId="11" borderId="20" xfId="5" applyFill="1" applyBorder="1" applyAlignment="1">
      <alignment horizontal="centerContinuous"/>
    </xf>
    <xf numFmtId="0" fontId="4" fillId="11" borderId="20" xfId="5" applyFill="1" applyBorder="1" applyAlignment="1">
      <alignment horizontal="centerContinuous" vertical="center"/>
    </xf>
    <xf numFmtId="0" fontId="29" fillId="11" borderId="21" xfId="5" applyFont="1" applyFill="1" applyBorder="1" applyAlignment="1">
      <alignment horizontal="centerContinuous" vertical="center"/>
    </xf>
    <xf numFmtId="170" fontId="4" fillId="12" borderId="15" xfId="5" applyNumberFormat="1" applyFill="1" applyBorder="1" applyProtection="1">
      <protection hidden="1"/>
    </xf>
    <xf numFmtId="0" fontId="4" fillId="12" borderId="14" xfId="5" applyFill="1" applyBorder="1" applyProtection="1">
      <protection hidden="1"/>
    </xf>
    <xf numFmtId="0" fontId="3" fillId="6" borderId="22" xfId="5" applyFont="1" applyFill="1" applyBorder="1" applyProtection="1">
      <protection hidden="1"/>
    </xf>
    <xf numFmtId="3" fontId="4" fillId="12" borderId="15" xfId="5" applyNumberFormat="1" applyFill="1" applyBorder="1" applyProtection="1">
      <protection hidden="1"/>
    </xf>
    <xf numFmtId="3" fontId="4" fillId="0" borderId="12" xfId="5" applyNumberFormat="1" applyFill="1" applyBorder="1" applyProtection="1">
      <protection hidden="1"/>
    </xf>
    <xf numFmtId="0" fontId="4" fillId="0" borderId="0" xfId="5" applyFill="1" applyBorder="1" applyProtection="1">
      <protection hidden="1"/>
    </xf>
    <xf numFmtId="2" fontId="4" fillId="0" borderId="19" xfId="5" applyNumberFormat="1" applyFill="1" applyBorder="1" applyProtection="1">
      <protection hidden="1"/>
    </xf>
    <xf numFmtId="3" fontId="4" fillId="12" borderId="12" xfId="5" applyNumberFormat="1" applyFill="1" applyBorder="1" applyProtection="1">
      <protection hidden="1"/>
    </xf>
    <xf numFmtId="0" fontId="4" fillId="12" borderId="0" xfId="5" applyFill="1" applyBorder="1" applyProtection="1">
      <protection hidden="1"/>
    </xf>
    <xf numFmtId="0" fontId="3" fillId="6" borderId="19" xfId="5" applyFont="1" applyFill="1" applyBorder="1" applyProtection="1">
      <protection hidden="1"/>
    </xf>
    <xf numFmtId="0" fontId="4" fillId="0" borderId="12" xfId="5" applyFill="1" applyBorder="1" applyProtection="1">
      <protection hidden="1"/>
    </xf>
    <xf numFmtId="2" fontId="4" fillId="0" borderId="12" xfId="5" applyNumberFormat="1" applyFill="1" applyBorder="1" applyProtection="1">
      <protection hidden="1"/>
    </xf>
    <xf numFmtId="0" fontId="4" fillId="12" borderId="12" xfId="5" applyFill="1" applyBorder="1" applyProtection="1">
      <protection hidden="1"/>
    </xf>
    <xf numFmtId="0" fontId="4" fillId="0" borderId="9" xfId="6" applyFont="1" applyFill="1" applyBorder="1" applyAlignment="1"/>
    <xf numFmtId="4" fontId="4" fillId="12" borderId="11" xfId="6" applyNumberFormat="1" applyFont="1" applyFill="1" applyBorder="1" applyAlignment="1" applyProtection="1">
      <alignment horizontal="right" vertical="center" indent="1"/>
      <protection hidden="1"/>
    </xf>
    <xf numFmtId="0" fontId="4" fillId="0" borderId="13" xfId="6" applyFont="1" applyFill="1" applyBorder="1" applyAlignment="1"/>
    <xf numFmtId="3" fontId="4" fillId="12" borderId="11" xfId="6" applyNumberFormat="1" applyFont="1" applyFill="1" applyBorder="1" applyAlignment="1" applyProtection="1">
      <alignment horizontal="right" vertical="center" indent="1"/>
      <protection hidden="1"/>
    </xf>
    <xf numFmtId="4" fontId="4" fillId="12" borderId="12" xfId="5" applyNumberFormat="1" applyFill="1" applyBorder="1" applyProtection="1">
      <protection hidden="1"/>
    </xf>
    <xf numFmtId="3" fontId="4" fillId="12" borderId="12" xfId="5" applyNumberFormat="1" applyFont="1" applyFill="1" applyBorder="1" applyProtection="1">
      <protection hidden="1"/>
    </xf>
    <xf numFmtId="0" fontId="4" fillId="0" borderId="0" xfId="5" applyFont="1" applyFill="1" applyBorder="1" applyProtection="1">
      <protection hidden="1"/>
    </xf>
    <xf numFmtId="0" fontId="3" fillId="0" borderId="19" xfId="5" applyFont="1" applyFill="1" applyBorder="1" applyProtection="1">
      <protection hidden="1"/>
    </xf>
    <xf numFmtId="0" fontId="4" fillId="12" borderId="0" xfId="5" applyFont="1" applyFill="1" applyBorder="1" applyProtection="1">
      <protection hidden="1"/>
    </xf>
    <xf numFmtId="4" fontId="4" fillId="0" borderId="12" xfId="5" applyNumberFormat="1" applyFill="1" applyBorder="1" applyProtection="1">
      <protection hidden="1"/>
    </xf>
    <xf numFmtId="0" fontId="3" fillId="0" borderId="13" xfId="6" applyFont="1" applyFill="1" applyBorder="1" applyAlignment="1"/>
    <xf numFmtId="0" fontId="4" fillId="0" borderId="0" xfId="5" applyAlignment="1">
      <alignment vertical="center"/>
    </xf>
    <xf numFmtId="4" fontId="4" fillId="0" borderId="12" xfId="5" applyNumberFormat="1" applyFill="1" applyBorder="1" applyAlignment="1" applyProtection="1">
      <alignment vertical="center"/>
      <protection hidden="1"/>
    </xf>
    <xf numFmtId="0" fontId="4" fillId="0" borderId="0" xfId="5" applyFont="1" applyFill="1" applyBorder="1" applyAlignment="1" applyProtection="1">
      <alignment vertical="center"/>
      <protection hidden="1"/>
    </xf>
    <xf numFmtId="0" fontId="3" fillId="0" borderId="23" xfId="6" applyFont="1" applyFill="1" applyBorder="1" applyAlignment="1"/>
    <xf numFmtId="4" fontId="4" fillId="12" borderId="23" xfId="6" applyNumberFormat="1" applyFont="1" applyFill="1" applyBorder="1" applyAlignment="1" applyProtection="1">
      <alignment horizontal="right" vertical="center" indent="1"/>
      <protection hidden="1"/>
    </xf>
    <xf numFmtId="0" fontId="4" fillId="0" borderId="23" xfId="6" applyFont="1" applyFill="1" applyBorder="1" applyAlignment="1"/>
    <xf numFmtId="171" fontId="4" fillId="0" borderId="12" xfId="6" applyNumberFormat="1" applyFont="1" applyFill="1" applyBorder="1" applyAlignment="1" applyProtection="1">
      <alignment vertical="center"/>
      <protection hidden="1"/>
    </xf>
    <xf numFmtId="0" fontId="4" fillId="0" borderId="0" xfId="5" applyFont="1" applyFill="1" applyBorder="1" applyAlignment="1">
      <alignment vertical="center"/>
    </xf>
    <xf numFmtId="4" fontId="4" fillId="12" borderId="24" xfId="6" applyNumberFormat="1" applyFont="1" applyFill="1" applyBorder="1" applyAlignment="1" applyProtection="1">
      <alignment horizontal="right" vertical="center" indent="1"/>
      <protection hidden="1"/>
    </xf>
    <xf numFmtId="0" fontId="3" fillId="0" borderId="25" xfId="6" applyFont="1" applyFill="1" applyBorder="1" applyAlignment="1"/>
    <xf numFmtId="4" fontId="4" fillId="12" borderId="9" xfId="6" applyNumberFormat="1" applyFont="1" applyFill="1" applyBorder="1" applyAlignment="1" applyProtection="1">
      <alignment horizontal="right" vertical="center" indent="1"/>
      <protection hidden="1"/>
    </xf>
    <xf numFmtId="0" fontId="4" fillId="0" borderId="25" xfId="6" applyFont="1" applyFill="1" applyBorder="1" applyAlignment="1"/>
    <xf numFmtId="3" fontId="4" fillId="12" borderId="24" xfId="6" applyNumberFormat="1" applyFont="1" applyFill="1" applyBorder="1" applyAlignment="1">
      <alignment horizontal="right" vertical="center" indent="1"/>
    </xf>
    <xf numFmtId="0" fontId="4" fillId="0" borderId="24" xfId="6" applyFont="1" applyFill="1" applyBorder="1" applyAlignment="1">
      <alignment vertical="center"/>
    </xf>
    <xf numFmtId="3" fontId="4" fillId="12" borderId="9" xfId="6" applyNumberFormat="1" applyFont="1" applyFill="1" applyBorder="1" applyAlignment="1">
      <alignment horizontal="right" vertical="center" indent="1"/>
    </xf>
    <xf numFmtId="0" fontId="4" fillId="0" borderId="9" xfId="6" applyFont="1" applyFill="1" applyBorder="1" applyAlignment="1">
      <alignment vertical="center"/>
    </xf>
    <xf numFmtId="3" fontId="4" fillId="12" borderId="26" xfId="6" applyNumberFormat="1" applyFont="1" applyFill="1" applyBorder="1" applyAlignment="1">
      <alignment horizontal="right" vertical="center" indent="1"/>
    </xf>
    <xf numFmtId="0" fontId="4" fillId="0" borderId="26" xfId="6" applyFont="1" applyFill="1" applyBorder="1" applyAlignment="1">
      <alignment vertical="center"/>
    </xf>
    <xf numFmtId="3" fontId="4" fillId="12" borderId="11" xfId="6" applyNumberFormat="1" applyFont="1" applyFill="1" applyBorder="1" applyAlignment="1" applyProtection="1">
      <alignment horizontal="right" indent="1"/>
      <protection hidden="1"/>
    </xf>
    <xf numFmtId="0" fontId="4" fillId="0" borderId="11" xfId="6" applyFont="1" applyFill="1" applyBorder="1" applyAlignment="1">
      <alignment vertical="center"/>
    </xf>
    <xf numFmtId="0" fontId="3" fillId="0" borderId="13" xfId="6" applyFont="1" applyFill="1" applyBorder="1" applyAlignment="1">
      <alignment vertical="center"/>
    </xf>
    <xf numFmtId="3" fontId="4" fillId="12" borderId="11" xfId="6" applyNumberFormat="1" applyFont="1" applyFill="1" applyBorder="1" applyAlignment="1">
      <alignment horizontal="right" vertical="center" indent="1"/>
    </xf>
    <xf numFmtId="0" fontId="4" fillId="0" borderId="19" xfId="5" applyBorder="1"/>
    <xf numFmtId="0" fontId="4" fillId="0" borderId="24" xfId="6" applyFont="1" applyFill="1" applyBorder="1" applyAlignment="1"/>
    <xf numFmtId="0" fontId="4" fillId="0" borderId="11" xfId="6" applyFont="1" applyFill="1" applyBorder="1" applyAlignment="1"/>
    <xf numFmtId="0" fontId="4" fillId="0" borderId="0" xfId="5" applyAlignment="1"/>
    <xf numFmtId="0" fontId="4" fillId="0" borderId="0" xfId="5" applyFill="1" applyAlignment="1"/>
    <xf numFmtId="0" fontId="4" fillId="12" borderId="0" xfId="5" applyFill="1" applyProtection="1">
      <protection hidden="1"/>
    </xf>
    <xf numFmtId="0" fontId="3" fillId="6" borderId="0" xfId="5" applyFont="1" applyFill="1" applyProtection="1">
      <protection hidden="1"/>
    </xf>
    <xf numFmtId="4" fontId="4" fillId="12" borderId="26" xfId="6" applyNumberFormat="1" applyFont="1" applyFill="1" applyBorder="1" applyAlignment="1">
      <alignment horizontal="right" vertical="center" indent="1"/>
    </xf>
    <xf numFmtId="171" fontId="4" fillId="12" borderId="11" xfId="6" applyNumberFormat="1" applyFont="1" applyFill="1" applyBorder="1" applyAlignment="1">
      <alignment horizontal="right" vertical="center" indent="1"/>
    </xf>
    <xf numFmtId="3" fontId="4" fillId="12" borderId="9" xfId="6" applyNumberFormat="1" applyFont="1" applyFill="1" applyBorder="1" applyAlignment="1" applyProtection="1">
      <alignment horizontal="right" indent="1"/>
      <protection hidden="1"/>
    </xf>
    <xf numFmtId="0" fontId="30" fillId="13" borderId="24" xfId="6" applyFont="1" applyFill="1" applyBorder="1" applyAlignment="1" applyProtection="1">
      <protection hidden="1"/>
    </xf>
    <xf numFmtId="0" fontId="30" fillId="13" borderId="24" xfId="5" applyFont="1" applyFill="1" applyBorder="1" applyAlignment="1">
      <alignment horizontal="center"/>
    </xf>
    <xf numFmtId="0" fontId="4" fillId="0" borderId="0" xfId="5" applyFont="1" applyFill="1" applyProtection="1">
      <protection hidden="1"/>
    </xf>
    <xf numFmtId="0" fontId="10" fillId="13" borderId="10" xfId="6" applyFont="1" applyFill="1" applyBorder="1" applyAlignment="1" applyProtection="1">
      <alignment horizontal="centerContinuous"/>
      <protection hidden="1"/>
    </xf>
    <xf numFmtId="0" fontId="10" fillId="13" borderId="16" xfId="6" applyFont="1" applyFill="1" applyBorder="1" applyAlignment="1" applyProtection="1">
      <alignment horizontal="centerContinuous"/>
      <protection hidden="1"/>
    </xf>
    <xf numFmtId="0" fontId="31" fillId="13" borderId="27" xfId="6" applyFont="1" applyFill="1" applyBorder="1" applyAlignment="1" applyProtection="1">
      <alignment horizontal="centerContinuous"/>
      <protection hidden="1"/>
    </xf>
    <xf numFmtId="0" fontId="4" fillId="12" borderId="0" xfId="5" applyFont="1" applyFill="1" applyProtection="1">
      <protection hidden="1"/>
    </xf>
    <xf numFmtId="172" fontId="4" fillId="14" borderId="11" xfId="5" applyNumberFormat="1" applyFill="1" applyBorder="1"/>
    <xf numFmtId="10" fontId="4" fillId="12" borderId="11" xfId="5" applyNumberFormat="1" applyFill="1" applyBorder="1" applyAlignment="1">
      <alignment horizontal="center"/>
    </xf>
    <xf numFmtId="0" fontId="0" fillId="0" borderId="11" xfId="6" applyFont="1" applyFill="1" applyBorder="1" applyAlignment="1">
      <alignment vertical="center"/>
    </xf>
    <xf numFmtId="171" fontId="4" fillId="0" borderId="12" xfId="5" applyNumberFormat="1" applyFill="1" applyBorder="1" applyAlignment="1" applyProtection="1">
      <alignment horizontal="right"/>
      <protection hidden="1"/>
    </xf>
    <xf numFmtId="173" fontId="4" fillId="0" borderId="19" xfId="5" applyNumberFormat="1" applyFill="1" applyBorder="1" applyProtection="1">
      <protection hidden="1"/>
    </xf>
    <xf numFmtId="0" fontId="4" fillId="14" borderId="11" xfId="5" applyFill="1" applyBorder="1"/>
    <xf numFmtId="172" fontId="4" fillId="12" borderId="10" xfId="6" applyNumberFormat="1" applyFont="1" applyFill="1" applyBorder="1" applyAlignment="1">
      <alignment horizontal="right" vertical="center" indent="1"/>
    </xf>
    <xf numFmtId="3" fontId="4" fillId="0" borderId="12" xfId="5" applyNumberFormat="1" applyFill="1" applyBorder="1" applyAlignment="1" applyProtection="1">
      <alignment horizontal="right"/>
      <protection hidden="1"/>
    </xf>
    <xf numFmtId="1" fontId="4" fillId="0" borderId="12" xfId="5" applyNumberFormat="1" applyFill="1" applyBorder="1" applyProtection="1">
      <protection hidden="1"/>
    </xf>
    <xf numFmtId="172" fontId="4" fillId="14" borderId="10" xfId="6" applyNumberFormat="1" applyFont="1" applyFill="1" applyBorder="1" applyAlignment="1">
      <alignment horizontal="right" vertical="center" indent="1"/>
    </xf>
    <xf numFmtId="10" fontId="4" fillId="12" borderId="11" xfId="6" applyNumberFormat="1" applyFont="1" applyFill="1" applyBorder="1" applyAlignment="1">
      <alignment horizontal="right" vertical="center" indent="1"/>
    </xf>
    <xf numFmtId="1" fontId="4" fillId="0" borderId="12" xfId="5" applyNumberFormat="1" applyFill="1" applyBorder="1" applyAlignment="1" applyProtection="1">
      <alignment horizontal="right"/>
      <protection hidden="1"/>
    </xf>
    <xf numFmtId="0" fontId="4" fillId="0" borderId="12" xfId="5" applyFill="1" applyBorder="1" applyProtection="1">
      <protection locked="0"/>
    </xf>
    <xf numFmtId="10" fontId="4" fillId="12" borderId="9" xfId="6" applyNumberFormat="1" applyFont="1" applyFill="1" applyBorder="1" applyAlignment="1">
      <alignment horizontal="right" vertical="center" indent="1"/>
    </xf>
    <xf numFmtId="3" fontId="4" fillId="0" borderId="12" xfId="5" applyNumberFormat="1" applyFill="1" applyBorder="1" applyProtection="1">
      <protection locked="0"/>
    </xf>
    <xf numFmtId="0" fontId="30" fillId="13" borderId="17" xfId="5" applyFont="1" applyFill="1" applyBorder="1" applyAlignment="1">
      <alignment horizontal="right"/>
    </xf>
    <xf numFmtId="0" fontId="30" fillId="13" borderId="28" xfId="5" applyFont="1" applyFill="1" applyBorder="1" applyAlignment="1">
      <alignment horizontal="center"/>
    </xf>
    <xf numFmtId="0" fontId="30" fillId="13" borderId="17" xfId="5" applyFont="1" applyFill="1" applyBorder="1" applyAlignment="1"/>
    <xf numFmtId="0" fontId="4" fillId="12" borderId="29" xfId="5" applyFill="1" applyBorder="1" applyProtection="1">
      <protection hidden="1"/>
    </xf>
    <xf numFmtId="0" fontId="4" fillId="12" borderId="1" xfId="5" applyFill="1" applyBorder="1" applyProtection="1">
      <protection hidden="1"/>
    </xf>
    <xf numFmtId="0" fontId="3" fillId="6" borderId="30" xfId="5" applyFont="1" applyFill="1" applyBorder="1" applyAlignment="1" applyProtection="1">
      <protection hidden="1"/>
    </xf>
    <xf numFmtId="0" fontId="5" fillId="13" borderId="11" xfId="5" applyFont="1" applyFill="1" applyBorder="1" applyAlignment="1">
      <alignment horizontal="centerContinuous"/>
    </xf>
    <xf numFmtId="0" fontId="5" fillId="13" borderId="10" xfId="5" applyFont="1" applyFill="1" applyBorder="1" applyAlignment="1">
      <alignment horizontal="centerContinuous"/>
    </xf>
    <xf numFmtId="0" fontId="31" fillId="13" borderId="27" xfId="5" applyFont="1" applyFill="1" applyBorder="1" applyAlignment="1">
      <alignment horizontal="centerContinuous" vertical="center"/>
    </xf>
    <xf numFmtId="0" fontId="10" fillId="3" borderId="31" xfId="5" applyFont="1" applyFill="1" applyBorder="1" applyAlignment="1" applyProtection="1">
      <protection hidden="1"/>
    </xf>
    <xf numFmtId="0" fontId="35" fillId="15" borderId="4" xfId="5" applyFont="1" applyFill="1" applyBorder="1" applyAlignment="1">
      <alignment horizontal="center" vertical="center"/>
    </xf>
    <xf numFmtId="0" fontId="32" fillId="3" borderId="32" xfId="5" applyFont="1" applyFill="1" applyBorder="1" applyAlignment="1" applyProtection="1">
      <protection hidden="1"/>
    </xf>
    <xf numFmtId="0" fontId="3" fillId="3" borderId="11" xfId="0" applyFont="1" applyFill="1" applyBorder="1" applyAlignment="1">
      <alignment horizontal="right"/>
    </xf>
    <xf numFmtId="9" fontId="0" fillId="3" borderId="11" xfId="0" applyNumberFormat="1" applyFill="1" applyBorder="1"/>
    <xf numFmtId="10" fontId="0" fillId="3" borderId="11" xfId="0" applyNumberFormat="1" applyFill="1" applyBorder="1"/>
    <xf numFmtId="9" fontId="3" fillId="3" borderId="0" xfId="0" applyNumberFormat="1" applyFont="1" applyFill="1"/>
    <xf numFmtId="9" fontId="3" fillId="3" borderId="0" xfId="4" applyFont="1" applyFill="1"/>
    <xf numFmtId="44" fontId="8" fillId="16" borderId="7" xfId="1" applyFont="1" applyFill="1" applyBorder="1" applyAlignment="1" applyProtection="1">
      <alignment horizontal="center" vertical="center"/>
      <protection locked="0"/>
    </xf>
    <xf numFmtId="44" fontId="4" fillId="3" borderId="11" xfId="1" applyFont="1" applyFill="1" applyBorder="1"/>
    <xf numFmtId="44" fontId="1" fillId="3" borderId="27" xfId="1" applyFill="1" applyBorder="1"/>
    <xf numFmtId="0" fontId="0" fillId="3" borderId="16" xfId="0" applyFill="1" applyBorder="1"/>
    <xf numFmtId="0" fontId="0" fillId="3" borderId="10" xfId="0" applyFill="1" applyBorder="1"/>
    <xf numFmtId="44" fontId="1" fillId="3" borderId="22" xfId="1" applyFill="1" applyBorder="1"/>
    <xf numFmtId="0" fontId="0" fillId="3" borderId="14" xfId="0" applyFill="1" applyBorder="1"/>
    <xf numFmtId="0" fontId="0" fillId="3" borderId="15" xfId="0" applyFill="1" applyBorder="1"/>
    <xf numFmtId="44" fontId="3" fillId="3" borderId="0" xfId="1" applyFont="1" applyFill="1" applyAlignment="1">
      <alignment horizontal="left"/>
    </xf>
    <xf numFmtId="44" fontId="3" fillId="3" borderId="0" xfId="1" applyFont="1" applyFill="1"/>
    <xf numFmtId="0" fontId="3" fillId="3" borderId="0" xfId="1" applyNumberFormat="1" applyFont="1" applyFill="1"/>
    <xf numFmtId="44" fontId="0" fillId="3" borderId="11" xfId="0" applyNumberFormat="1" applyFill="1" applyBorder="1"/>
    <xf numFmtId="44" fontId="0" fillId="3" borderId="11" xfId="7" applyFont="1" applyFill="1" applyBorder="1"/>
    <xf numFmtId="44" fontId="3" fillId="3" borderId="11" xfId="0" applyNumberFormat="1" applyFont="1" applyFill="1" applyBorder="1"/>
    <xf numFmtId="44" fontId="36" fillId="2" borderId="0" xfId="7" applyFont="1" applyFill="1"/>
    <xf numFmtId="0" fontId="5" fillId="2" borderId="0" xfId="0" applyFont="1" applyFill="1" applyAlignment="1">
      <alignment horizontal="left" vertical="top"/>
    </xf>
    <xf numFmtId="177" fontId="8" fillId="16" borderId="7" xfId="1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7" fillId="3" borderId="0" xfId="0" applyFont="1" applyFill="1"/>
    <xf numFmtId="0" fontId="3" fillId="17" borderId="0" xfId="0" applyFont="1" applyFill="1"/>
    <xf numFmtId="0" fontId="4" fillId="3" borderId="16" xfId="0" applyFont="1" applyFill="1" applyBorder="1"/>
    <xf numFmtId="0" fontId="38" fillId="2" borderId="0" xfId="0" applyFont="1" applyFill="1" applyAlignment="1">
      <alignment horizontal="left" vertical="top"/>
    </xf>
    <xf numFmtId="0" fontId="0" fillId="2" borderId="0" xfId="0" applyFill="1" applyProtection="1"/>
    <xf numFmtId="0" fontId="4" fillId="2" borderId="0" xfId="0" applyFont="1" applyFill="1"/>
    <xf numFmtId="0" fontId="32" fillId="18" borderId="0" xfId="3" applyFont="1" applyFill="1" applyBorder="1" applyAlignment="1" applyProtection="1">
      <alignment horizontal="center" vertical="center"/>
    </xf>
    <xf numFmtId="0" fontId="32" fillId="18" borderId="37" xfId="3" applyFont="1" applyFill="1" applyBorder="1" applyAlignment="1" applyProtection="1">
      <alignment horizontal="center" vertical="center"/>
    </xf>
    <xf numFmtId="0" fontId="32" fillId="18" borderId="38" xfId="3" applyFont="1" applyFill="1" applyBorder="1" applyAlignment="1" applyProtection="1">
      <alignment horizontal="center" vertical="center"/>
    </xf>
    <xf numFmtId="0" fontId="32" fillId="18" borderId="36" xfId="3" applyFont="1" applyFill="1" applyBorder="1" applyAlignment="1" applyProtection="1">
      <alignment horizontal="center" vertical="center"/>
    </xf>
    <xf numFmtId="0" fontId="39" fillId="18" borderId="0" xfId="3" applyFont="1" applyFill="1" applyBorder="1" applyAlignment="1" applyProtection="1">
      <alignment horizontal="center" vertical="center"/>
    </xf>
    <xf numFmtId="0" fontId="39" fillId="18" borderId="37" xfId="3" applyFont="1" applyFill="1" applyBorder="1" applyAlignment="1" applyProtection="1">
      <alignment horizontal="center" vertical="center"/>
    </xf>
    <xf numFmtId="0" fontId="39" fillId="18" borderId="38" xfId="3" applyFont="1" applyFill="1" applyBorder="1" applyAlignment="1" applyProtection="1">
      <alignment horizontal="center" vertical="center"/>
    </xf>
    <xf numFmtId="0" fontId="39" fillId="18" borderId="36" xfId="3" applyFont="1" applyFill="1" applyBorder="1" applyAlignment="1" applyProtection="1">
      <alignment horizontal="center" vertical="center"/>
    </xf>
    <xf numFmtId="0" fontId="42" fillId="18" borderId="0" xfId="3" applyFont="1" applyFill="1" applyBorder="1" applyAlignment="1" applyProtection="1">
      <alignment horizontal="center" vertical="center"/>
    </xf>
    <xf numFmtId="0" fontId="42" fillId="18" borderId="37" xfId="3" applyFont="1" applyFill="1" applyBorder="1" applyAlignment="1" applyProtection="1">
      <alignment horizontal="center" vertical="center"/>
    </xf>
    <xf numFmtId="0" fontId="42" fillId="18" borderId="38" xfId="3" applyFont="1" applyFill="1" applyBorder="1" applyAlignment="1" applyProtection="1">
      <alignment horizontal="center" vertical="center"/>
    </xf>
    <xf numFmtId="0" fontId="42" fillId="18" borderId="36" xfId="3" applyFont="1" applyFill="1" applyBorder="1" applyAlignment="1" applyProtection="1">
      <alignment horizontal="center" vertical="center"/>
    </xf>
    <xf numFmtId="0" fontId="40" fillId="18" borderId="0" xfId="3" applyFont="1" applyFill="1" applyBorder="1" applyAlignment="1" applyProtection="1">
      <alignment horizontal="center" vertical="center"/>
    </xf>
    <xf numFmtId="0" fontId="40" fillId="18" borderId="37" xfId="3" applyFont="1" applyFill="1" applyBorder="1" applyAlignment="1" applyProtection="1">
      <alignment horizontal="center" vertical="center"/>
    </xf>
    <xf numFmtId="0" fontId="40" fillId="18" borderId="38" xfId="3" applyFont="1" applyFill="1" applyBorder="1" applyAlignment="1" applyProtection="1">
      <alignment horizontal="center" vertical="center"/>
    </xf>
    <xf numFmtId="0" fontId="40" fillId="18" borderId="36" xfId="3" applyFont="1" applyFill="1" applyBorder="1" applyAlignment="1" applyProtection="1">
      <alignment horizontal="center" vertical="center"/>
    </xf>
    <xf numFmtId="0" fontId="41" fillId="18" borderId="0" xfId="3" applyFont="1" applyFill="1" applyBorder="1" applyAlignment="1" applyProtection="1">
      <alignment horizontal="center" vertical="center"/>
      <protection locked="0"/>
    </xf>
    <xf numFmtId="0" fontId="41" fillId="18" borderId="37" xfId="3" applyFont="1" applyFill="1" applyBorder="1" applyAlignment="1" applyProtection="1">
      <alignment horizontal="center" vertical="center"/>
      <protection locked="0"/>
    </xf>
    <xf numFmtId="0" fontId="41" fillId="18" borderId="38" xfId="3" applyFont="1" applyFill="1" applyBorder="1" applyAlignment="1" applyProtection="1">
      <alignment horizontal="center" vertical="center"/>
      <protection locked="0"/>
    </xf>
    <xf numFmtId="0" fontId="41" fillId="18" borderId="36" xfId="3" applyFont="1" applyFill="1" applyBorder="1" applyAlignment="1" applyProtection="1">
      <alignment horizontal="center" vertical="center"/>
      <protection locked="0"/>
    </xf>
    <xf numFmtId="44" fontId="3" fillId="3" borderId="33" xfId="1" applyFont="1" applyFill="1" applyBorder="1" applyAlignment="1">
      <alignment horizontal="center" vertical="center"/>
    </xf>
    <xf numFmtId="44" fontId="3" fillId="3" borderId="1" xfId="1" applyFont="1" applyFill="1" applyBorder="1" applyAlignment="1">
      <alignment horizontal="center" vertical="center"/>
    </xf>
    <xf numFmtId="44" fontId="3" fillId="3" borderId="6" xfId="1" applyFont="1" applyFill="1" applyBorder="1" applyAlignment="1">
      <alignment horizontal="center" vertical="center"/>
    </xf>
    <xf numFmtId="44" fontId="3" fillId="3" borderId="0" xfId="1" applyFont="1" applyFill="1" applyBorder="1" applyAlignment="1">
      <alignment horizontal="center" vertical="center"/>
    </xf>
    <xf numFmtId="0" fontId="5" fillId="2" borderId="0" xfId="0" applyFont="1" applyFill="1" applyAlignment="1"/>
    <xf numFmtId="44" fontId="4" fillId="2" borderId="0" xfId="1" applyFont="1" applyFill="1" applyAlignment="1">
      <alignment horizontal="left" vertical="center"/>
    </xf>
    <xf numFmtId="44" fontId="1" fillId="2" borderId="0" xfId="1" applyFont="1" applyFill="1" applyAlignment="1">
      <alignment horizontal="left" vertical="center"/>
    </xf>
    <xf numFmtId="44" fontId="3" fillId="3" borderId="4" xfId="1" applyFont="1" applyFill="1" applyBorder="1" applyAlignment="1">
      <alignment horizontal="center"/>
    </xf>
    <xf numFmtId="44" fontId="3" fillId="3" borderId="34" xfId="1" applyFont="1" applyFill="1" applyBorder="1" applyAlignment="1">
      <alignment horizontal="center"/>
    </xf>
    <xf numFmtId="44" fontId="3" fillId="3" borderId="2" xfId="1" applyFont="1" applyFill="1" applyBorder="1" applyAlignment="1">
      <alignment horizontal="center" vertical="center"/>
    </xf>
    <xf numFmtId="44" fontId="3" fillId="3" borderId="1" xfId="1" applyFont="1" applyFill="1" applyBorder="1" applyAlignment="1">
      <alignment horizontal="center"/>
    </xf>
    <xf numFmtId="44" fontId="3" fillId="3" borderId="35" xfId="1" applyFont="1" applyFill="1" applyBorder="1" applyAlignment="1">
      <alignment horizontal="center"/>
    </xf>
    <xf numFmtId="44" fontId="3" fillId="3" borderId="0" xfId="1" applyFont="1" applyFill="1" applyBorder="1" applyAlignment="1">
      <alignment horizontal="center"/>
    </xf>
    <xf numFmtId="44" fontId="3" fillId="3" borderId="2" xfId="1" applyFont="1" applyFill="1" applyBorder="1" applyAlignment="1">
      <alignment horizontal="center"/>
    </xf>
    <xf numFmtId="44" fontId="15" fillId="2" borderId="0" xfId="1" applyFont="1" applyFill="1" applyAlignment="1">
      <alignment horizontal="right" vertical="center" wrapText="1"/>
    </xf>
    <xf numFmtId="174" fontId="20" fillId="2" borderId="0" xfId="4" applyNumberFormat="1" applyFont="1" applyFill="1" applyAlignment="1">
      <alignment horizontal="center"/>
    </xf>
    <xf numFmtId="176" fontId="3" fillId="2" borderId="6" xfId="4" applyNumberFormat="1" applyFont="1" applyFill="1" applyBorder="1" applyAlignment="1">
      <alignment horizontal="left" vertical="center"/>
    </xf>
    <xf numFmtId="176" fontId="3" fillId="2" borderId="0" xfId="4" applyNumberFormat="1" applyFont="1" applyFill="1" applyAlignment="1">
      <alignment horizontal="left" vertical="center"/>
    </xf>
    <xf numFmtId="175" fontId="3" fillId="2" borderId="0" xfId="0" applyNumberFormat="1" applyFont="1" applyFill="1" applyAlignment="1" applyProtection="1">
      <alignment horizontal="center" wrapText="1" shrinkToFit="1"/>
      <protection locked="0"/>
    </xf>
    <xf numFmtId="175" fontId="3" fillId="2" borderId="0" xfId="0" applyNumberFormat="1" applyFont="1" applyFill="1" applyAlignment="1" applyProtection="1">
      <alignment horizontal="center" shrinkToFit="1"/>
      <protection locked="0"/>
    </xf>
    <xf numFmtId="44" fontId="5" fillId="2" borderId="33" xfId="1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 vertical="center"/>
    </xf>
    <xf numFmtId="44" fontId="5" fillId="2" borderId="6" xfId="1" applyFont="1" applyFill="1" applyBorder="1" applyAlignment="1">
      <alignment horizontal="center" vertical="center"/>
    </xf>
    <xf numFmtId="44" fontId="5" fillId="2" borderId="0" xfId="1" applyFont="1" applyFill="1" applyBorder="1" applyAlignment="1">
      <alignment horizontal="center" vertical="center"/>
    </xf>
    <xf numFmtId="44" fontId="5" fillId="2" borderId="0" xfId="1" applyFont="1" applyFill="1" applyBorder="1" applyAlignment="1">
      <alignment horizontal="center"/>
    </xf>
    <xf numFmtId="44" fontId="5" fillId="2" borderId="2" xfId="1" applyFont="1" applyFill="1" applyBorder="1" applyAlignment="1">
      <alignment horizontal="center"/>
    </xf>
    <xf numFmtId="44" fontId="5" fillId="2" borderId="1" xfId="1" applyFont="1" applyFill="1" applyBorder="1" applyAlignment="1">
      <alignment horizontal="center"/>
    </xf>
    <xf numFmtId="44" fontId="5" fillId="2" borderId="35" xfId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textRotation="90"/>
    </xf>
    <xf numFmtId="0" fontId="10" fillId="2" borderId="0" xfId="0" applyFont="1" applyFill="1" applyBorder="1" applyAlignment="1">
      <alignment horizontal="center" textRotation="90"/>
    </xf>
    <xf numFmtId="0" fontId="10" fillId="2" borderId="4" xfId="0" applyFont="1" applyFill="1" applyBorder="1" applyAlignment="1">
      <alignment horizontal="center" textRotation="90"/>
    </xf>
    <xf numFmtId="44" fontId="8" fillId="2" borderId="4" xfId="1" applyFont="1" applyFill="1" applyBorder="1" applyAlignment="1">
      <alignment horizontal="center"/>
    </xf>
    <xf numFmtId="44" fontId="8" fillId="2" borderId="34" xfId="1" applyFont="1" applyFill="1" applyBorder="1" applyAlignment="1">
      <alignment horizontal="center"/>
    </xf>
    <xf numFmtId="0" fontId="4" fillId="2" borderId="25" xfId="5" applyFont="1" applyFill="1" applyBorder="1" applyAlignment="1">
      <alignment horizontal="center" vertical="top" wrapText="1"/>
    </xf>
    <xf numFmtId="0" fontId="4" fillId="0" borderId="13" xfId="5" applyBorder="1" applyAlignment="1">
      <alignment horizontal="center" vertical="top" wrapText="1"/>
    </xf>
    <xf numFmtId="0" fontId="4" fillId="0" borderId="13" xfId="5" applyBorder="1" applyAlignment="1">
      <alignment horizontal="center" wrapText="1"/>
    </xf>
    <xf numFmtId="0" fontId="18" fillId="7" borderId="0" xfId="3" applyFill="1" applyAlignment="1" applyProtection="1"/>
    <xf numFmtId="0" fontId="13" fillId="7" borderId="0" xfId="5" applyFont="1" applyFill="1" applyAlignment="1">
      <alignment horizontal="right"/>
    </xf>
    <xf numFmtId="0" fontId="4" fillId="0" borderId="0" xfId="5" applyAlignment="1">
      <alignment horizontal="right"/>
    </xf>
    <xf numFmtId="0" fontId="18" fillId="7" borderId="0" xfId="3" applyFill="1" applyAlignment="1" applyProtection="1">
      <alignment horizontal="left"/>
    </xf>
    <xf numFmtId="0" fontId="13" fillId="7" borderId="0" xfId="5" applyFont="1" applyFill="1" applyBorder="1" applyAlignment="1">
      <alignment horizontal="right"/>
    </xf>
    <xf numFmtId="0" fontId="4" fillId="2" borderId="13" xfId="5" applyFont="1" applyFill="1" applyBorder="1" applyAlignment="1">
      <alignment horizontal="center" vertical="top" wrapText="1"/>
    </xf>
    <xf numFmtId="0" fontId="4" fillId="10" borderId="13" xfId="5" applyFont="1" applyFill="1" applyBorder="1" applyAlignment="1">
      <alignment horizontal="center" vertical="top" wrapText="1"/>
    </xf>
    <xf numFmtId="0" fontId="4" fillId="10" borderId="13" xfId="5" applyFill="1" applyBorder="1" applyAlignment="1">
      <alignment horizontal="center" vertical="top" wrapText="1"/>
    </xf>
    <xf numFmtId="0" fontId="4" fillId="10" borderId="13" xfId="5" applyFill="1" applyBorder="1" applyAlignment="1">
      <alignment horizontal="center" wrapText="1"/>
    </xf>
    <xf numFmtId="44" fontId="1" fillId="2" borderId="0" xfId="1" applyFont="1" applyFill="1" applyAlignment="1">
      <alignment horizontal="left" vertical="center" wrapText="1"/>
    </xf>
  </cellXfs>
  <cellStyles count="9">
    <cellStyle name="Euro" xfId="1" xr:uid="{00000000-0005-0000-0000-000000000000}"/>
    <cellStyle name="Komma" xfId="2" builtinId="3"/>
    <cellStyle name="Link" xfId="3" builtinId="8"/>
    <cellStyle name="Prozent" xfId="4" builtinId="5"/>
    <cellStyle name="Standard" xfId="0" builtinId="0"/>
    <cellStyle name="Standard 2" xfId="5" xr:uid="{00000000-0005-0000-0000-000005000000}"/>
    <cellStyle name="Standard 2 2 2" xfId="6" xr:uid="{00000000-0005-0000-0000-000006000000}"/>
    <cellStyle name="Währung" xfId="7" builtinId="4"/>
    <cellStyle name="Währung 2" xfId="8" xr:uid="{00000000-0005-0000-0000-000008000000}"/>
  </cellStyles>
  <dxfs count="1">
    <dxf>
      <border>
        <top style="thin">
          <color rgb="FFFF0000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22" fmlaLink="Info!$D$7" fmlaRange="Info!$E$7:$E$8" noThreeD="1" sel="1" val="0"/>
</file>

<file path=xl/ctrlProps/ctrlProp2.xml><?xml version="1.0" encoding="utf-8"?>
<formControlPr xmlns="http://schemas.microsoft.com/office/spreadsheetml/2009/9/main" objectType="Drop" dropStyle="combo" dx="22" fmlaLink="Info!$I$7" fmlaRange="Info!$G$7:$G$12" noThreeD="1" sel="3" val="0"/>
</file>

<file path=xl/ctrlProps/ctrlProp3.xml><?xml version="1.0" encoding="utf-8"?>
<formControlPr xmlns="http://schemas.microsoft.com/office/spreadsheetml/2009/9/main" objectType="Drop" dropStyle="combo" dx="22" fmlaLink="Eingabe!$H$3" fmlaRange="KFB" noThreeD="1" sel="3" val="0"/>
</file>

<file path=xl/ctrlProps/ctrlProp4.xml><?xml version="1.0" encoding="utf-8"?>
<formControlPr xmlns="http://schemas.microsoft.com/office/spreadsheetml/2009/9/main" objectType="Drop" dropLines="3" dropStyle="combo" dx="22" fmlaLink="Para" fmlaRange="$AD$9:$AD$10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8</xdr:row>
      <xdr:rowOff>0</xdr:rowOff>
    </xdr:from>
    <xdr:to>
      <xdr:col>13</xdr:col>
      <xdr:colOff>381000</xdr:colOff>
      <xdr:row>11</xdr:row>
      <xdr:rowOff>123825</xdr:rowOff>
    </xdr:to>
    <xdr:pic>
      <xdr:nvPicPr>
        <xdr:cNvPr id="4137" name="Picture 6" descr="LOGO IGM _ BaWü Kopie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295400"/>
          <a:ext cx="11430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139700</xdr:colOff>
      <xdr:row>2</xdr:row>
      <xdr:rowOff>57150</xdr:rowOff>
    </xdr:from>
    <xdr:to>
      <xdr:col>10</xdr:col>
      <xdr:colOff>495300</xdr:colOff>
      <xdr:row>36</xdr:row>
      <xdr:rowOff>76200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901700" y="381000"/>
          <a:ext cx="7213600" cy="552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endParaRPr lang="de-DE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Gültig für das Jahr 2020</a:t>
          </a: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Tabelle zur Berechnung des Kurzarbeitergeldes (KuG) für Beschäftigte in Baden Württemberg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sowie des KuG-Zuschusses laut des Tarifvertrages zu Kurzarbeit und Beschäftigung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Für die Ermittlung der Höhe des Kug ist es erforderlich, dass zunächst das Sollentgelt (Vollzeit Bruttoarbeitsentgelt)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eingetragen wird.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Dabei ist die auf der Lohnsteuerkarte im Anspruchszeitraum (Kalendermonat) eingetragene Lohnsteuerklasse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und der Leistungssatz 1 oder 2 zu Grunde zu legen. Die Zuordnung zu den Leistungssätzen 1 oder 2 richtet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sich nach folgenden Merkmalen: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Leistungssatz 1 = Arbeitnehmer, auf deren Lohnsteuerkarte ein Kinderfreibetrag mit dem Zähler von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mindestens 0,5 eingetragen ist (die Kinder i.S. des § 32 Abs. 1, 3 bis 5 EStG haben)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oder für die aufgrund einer Bescheinigung der Agentur für Arbeit der Leistungssatz 1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maßgebend ist.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Leistungssatz 2 = alle übrigen Arbeitnehmer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Der Unterschiedsbetrag zwischen den aus dieser Tabelle abgelesenen Leistungssätzen ergibt das KuG für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den jeweiligen Kalendermonat.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Beispiel: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Arbeitnehmer, Lohnsteuerklasse III;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Kinderfreibetrag 1,0 = Lohnsteuerklasse III, Leistungssatz 1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Sollentgelt im Kalendermonat = 2.500,00 € - Rechnerischer Leistungssatz = 1.295,11 €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Istentgelt im Kalendermonat   = 1.250,00 € - Rechnerischer Leistungssatz = 675,36  €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Kurzarbeiterentgelt                = 619,75 €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Für Arbeitnehmer in Betrieben in den neuen Bundesländern ist die Tabelle höchstens bis zu dem durch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Trennlinie gekennzeichneten Wert anzuwenden (Berücksichtigung der Beitragsbemessungsgrenze als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rechnerische Größe). Soweit Arbeitnehmer keine Beiträge zur Sozialversicherung zu tragen haben (Geringverdiener),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gilt eine besondere Tabelle, die Sie bei der Agentur für Arbeit anfordern können.</a:t>
          </a:r>
        </a:p>
      </xdr:txBody>
    </xdr:sp>
    <xdr:clientData/>
  </xdr:twoCellAnchor>
  <xdr:twoCellAnchor>
    <xdr:from>
      <xdr:col>1</xdr:col>
      <xdr:colOff>142875</xdr:colOff>
      <xdr:row>36</xdr:row>
      <xdr:rowOff>73025</xdr:rowOff>
    </xdr:from>
    <xdr:to>
      <xdr:col>10</xdr:col>
      <xdr:colOff>495300</xdr:colOff>
      <xdr:row>47</xdr:row>
      <xdr:rowOff>95250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904875" y="5902325"/>
          <a:ext cx="7210425" cy="1803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endParaRPr lang="de-D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Alle Angaben ohne Gewähr.</a:t>
          </a:r>
        </a:p>
        <a:p>
          <a:pPr algn="l" rtl="0">
            <a:defRPr sz="1000"/>
          </a:pPr>
          <a:endParaRPr lang="de-D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Herausgeber: IG Metall Bezirksleitung Baden-Württemberg, Stuttgarter Straße 23, 70469 Stuttgart</a:t>
          </a: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März 2020</a:t>
          </a:r>
        </a:p>
        <a:p>
          <a:pPr algn="l" rtl="0">
            <a:defRPr sz="1000"/>
          </a:pPr>
          <a:endParaRPr lang="de-D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Optimiert für eine Auflösung von 1280 x 1024</a:t>
          </a:r>
        </a:p>
        <a:p>
          <a:pPr algn="l" rtl="0">
            <a:defRPr sz="1000"/>
          </a:pPr>
          <a:endParaRPr lang="de-D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Verantwortlich:  Roman Zitzelsberger</a:t>
          </a: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Mitarbeit:           Jens Häuser &amp; das Tarifteam IG Metall Baden-Württemberg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8</xdr:row>
          <xdr:rowOff>0</xdr:rowOff>
        </xdr:from>
        <xdr:to>
          <xdr:col>24</xdr:col>
          <xdr:colOff>57150</xdr:colOff>
          <xdr:row>8</xdr:row>
          <xdr:rowOff>238125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6</xdr:row>
          <xdr:rowOff>0</xdr:rowOff>
        </xdr:from>
        <xdr:to>
          <xdr:col>24</xdr:col>
          <xdr:colOff>57150</xdr:colOff>
          <xdr:row>6</xdr:row>
          <xdr:rowOff>238125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25</xdr:col>
      <xdr:colOff>314325</xdr:colOff>
      <xdr:row>1</xdr:row>
      <xdr:rowOff>114300</xdr:rowOff>
    </xdr:from>
    <xdr:to>
      <xdr:col>26</xdr:col>
      <xdr:colOff>752475</xdr:colOff>
      <xdr:row>3</xdr:row>
      <xdr:rowOff>142875</xdr:rowOff>
    </xdr:to>
    <xdr:pic>
      <xdr:nvPicPr>
        <xdr:cNvPr id="9375" name="Picture 3" descr="LOGO IGM _ BaWü Kopie">
          <a:extLst>
            <a:ext uri="{FF2B5EF4-FFF2-40B4-BE49-F238E27FC236}">
              <a16:creationId xmlns:a16="http://schemas.microsoft.com/office/drawing/2014/main" id="{00000000-0008-0000-0200-00009F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276225"/>
          <a:ext cx="15144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676275</xdr:colOff>
      <xdr:row>23</xdr:row>
      <xdr:rowOff>0</xdr:rowOff>
    </xdr:from>
    <xdr:to>
      <xdr:col>25</xdr:col>
      <xdr:colOff>733425</xdr:colOff>
      <xdr:row>24</xdr:row>
      <xdr:rowOff>19050</xdr:rowOff>
    </xdr:to>
    <xdr:sp macro="" textlink="">
      <xdr:nvSpPr>
        <xdr:cNvPr id="9376" name="Text Box 4">
          <a:extLst>
            <a:ext uri="{FF2B5EF4-FFF2-40B4-BE49-F238E27FC236}">
              <a16:creationId xmlns:a16="http://schemas.microsoft.com/office/drawing/2014/main" id="{00000000-0008-0000-0200-0000A0240000}"/>
            </a:ext>
          </a:extLst>
        </xdr:cNvPr>
        <xdr:cNvSpPr txBox="1">
          <a:spLocks noChangeArrowheads="1"/>
        </xdr:cNvSpPr>
      </xdr:nvSpPr>
      <xdr:spPr bwMode="auto">
        <a:xfrm>
          <a:off x="9496425" y="5524500"/>
          <a:ext cx="57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4</xdr:row>
          <xdr:rowOff>9525</xdr:rowOff>
        </xdr:from>
        <xdr:to>
          <xdr:col>24</xdr:col>
          <xdr:colOff>57150</xdr:colOff>
          <xdr:row>5</xdr:row>
          <xdr:rowOff>19050</xdr:rowOff>
        </xdr:to>
        <xdr:sp macro="" textlink="">
          <xdr:nvSpPr>
            <xdr:cNvPr id="3085" name="Drop Down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9</xdr:row>
          <xdr:rowOff>114300</xdr:rowOff>
        </xdr:from>
        <xdr:to>
          <xdr:col>24</xdr:col>
          <xdr:colOff>57150</xdr:colOff>
          <xdr:row>10</xdr:row>
          <xdr:rowOff>161925</xdr:rowOff>
        </xdr:to>
        <xdr:sp macro="" textlink="">
          <xdr:nvSpPr>
            <xdr:cNvPr id="3627" name="Drop Down 555" hidden="1">
              <a:extLst>
                <a:ext uri="{63B3BB69-23CF-44E3-9099-C40C66FF867C}">
                  <a14:compatExt spid="_x0000_s3627"/>
                </a:ext>
                <a:ext uri="{FF2B5EF4-FFF2-40B4-BE49-F238E27FC236}">
                  <a16:creationId xmlns:a16="http://schemas.microsoft.com/office/drawing/2014/main" id="{00000000-0008-0000-0200-00002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17</xdr:col>
      <xdr:colOff>0</xdr:colOff>
      <xdr:row>2</xdr:row>
      <xdr:rowOff>361950</xdr:rowOff>
    </xdr:from>
    <xdr:to>
      <xdr:col>20</xdr:col>
      <xdr:colOff>9525</xdr:colOff>
      <xdr:row>3</xdr:row>
      <xdr:rowOff>9525</xdr:rowOff>
    </xdr:to>
    <xdr:pic>
      <xdr:nvPicPr>
        <xdr:cNvPr id="9377" name="Grafik 10">
          <a:extLst>
            <a:ext uri="{FF2B5EF4-FFF2-40B4-BE49-F238E27FC236}">
              <a16:creationId xmlns:a16="http://schemas.microsoft.com/office/drawing/2014/main" id="{00000000-0008-0000-0200-0000A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0667"/>
        <a:stretch>
          <a:fillRect/>
        </a:stretch>
      </xdr:blipFill>
      <xdr:spPr bwMode="auto">
        <a:xfrm>
          <a:off x="1714500" y="885825"/>
          <a:ext cx="2543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</xdr:row>
      <xdr:rowOff>438150</xdr:rowOff>
    </xdr:from>
    <xdr:to>
      <xdr:col>20</xdr:col>
      <xdr:colOff>9525</xdr:colOff>
      <xdr:row>3</xdr:row>
      <xdr:rowOff>9525</xdr:rowOff>
    </xdr:to>
    <xdr:pic>
      <xdr:nvPicPr>
        <xdr:cNvPr id="9378" name="Grafik 11">
          <a:extLst>
            <a:ext uri="{FF2B5EF4-FFF2-40B4-BE49-F238E27FC236}">
              <a16:creationId xmlns:a16="http://schemas.microsoft.com/office/drawing/2014/main" id="{00000000-0008-0000-0200-0000A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334"/>
        <a:stretch>
          <a:fillRect/>
        </a:stretch>
      </xdr:blipFill>
      <xdr:spPr bwMode="auto">
        <a:xfrm>
          <a:off x="1714500" y="962025"/>
          <a:ext cx="2543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armentier.de/steuer/lohnsteuer2016.xls" TargetMode="External"/><Relationship Id="rId2" Type="http://schemas.openxmlformats.org/officeDocument/2006/relationships/hyperlink" Target="mailto:steuer@parmentier.de" TargetMode="External"/><Relationship Id="rId1" Type="http://schemas.openxmlformats.org/officeDocument/2006/relationships/hyperlink" Target="mailto:parmentier.ffm@t-online.de" TargetMode="External"/><Relationship Id="rId6" Type="http://schemas.openxmlformats.org/officeDocument/2006/relationships/hyperlink" Target="http://www.parmentier.de/steuer/index.php" TargetMode="External"/><Relationship Id="rId5" Type="http://schemas.openxmlformats.org/officeDocument/2006/relationships/hyperlink" Target="http://www.parmentier.de/steuer/lohnsteuer2015_netto.xls" TargetMode="External"/><Relationship Id="rId4" Type="http://schemas.openxmlformats.org/officeDocument/2006/relationships/hyperlink" Target="../../AppData/Documents/lohnsteuer2013_netto.xl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armentier.de/steuer/lohnsteuer2016.xls" TargetMode="External"/><Relationship Id="rId2" Type="http://schemas.openxmlformats.org/officeDocument/2006/relationships/hyperlink" Target="mailto:steuer@parmentier.de" TargetMode="External"/><Relationship Id="rId1" Type="http://schemas.openxmlformats.org/officeDocument/2006/relationships/hyperlink" Target="mailto:parmentier.ffm@t-online.de" TargetMode="External"/><Relationship Id="rId6" Type="http://schemas.openxmlformats.org/officeDocument/2006/relationships/hyperlink" Target="http://www.parmentier.de/steuer/index.php" TargetMode="External"/><Relationship Id="rId5" Type="http://schemas.openxmlformats.org/officeDocument/2006/relationships/hyperlink" Target="http://www.parmentier.de/steuer/lohnsteuer2015_netto.xls" TargetMode="External"/><Relationship Id="rId4" Type="http://schemas.openxmlformats.org/officeDocument/2006/relationships/hyperlink" Target="../../AppData/Documents/lohnsteuer2013_netto.xls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armentier.de/steuer/lohnsteuer2016.xls" TargetMode="External"/><Relationship Id="rId2" Type="http://schemas.openxmlformats.org/officeDocument/2006/relationships/hyperlink" Target="mailto:steuer@parmentier.de" TargetMode="External"/><Relationship Id="rId1" Type="http://schemas.openxmlformats.org/officeDocument/2006/relationships/hyperlink" Target="mailto:parmentier.ffm@t-online.de" TargetMode="External"/><Relationship Id="rId6" Type="http://schemas.openxmlformats.org/officeDocument/2006/relationships/hyperlink" Target="http://www.parmentier.de/steuer/index.php" TargetMode="External"/><Relationship Id="rId5" Type="http://schemas.openxmlformats.org/officeDocument/2006/relationships/hyperlink" Target="http://www.parmentier.de/steuer/lohnsteuer2015_netto.xls" TargetMode="External"/><Relationship Id="rId4" Type="http://schemas.openxmlformats.org/officeDocument/2006/relationships/hyperlink" Target="../../AppData/Documents/lohnsteuer2013_netto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autoPageBreaks="0"/>
  </sheetPr>
  <dimension ref="C1:N28"/>
  <sheetViews>
    <sheetView showGridLines="0" showZeros="0" showOutlineSymbols="0" zoomScaleNormal="100" workbookViewId="0">
      <selection activeCell="D17" sqref="D17:F20"/>
    </sheetView>
  </sheetViews>
  <sheetFormatPr baseColWidth="10" defaultRowHeight="12.75" x14ac:dyDescent="0.2"/>
  <cols>
    <col min="1" max="9" width="11.42578125" style="21"/>
    <col min="10" max="10" width="16.5703125" style="21" customWidth="1"/>
    <col min="11" max="11" width="8.5703125" style="21" customWidth="1"/>
    <col min="12" max="13" width="11.42578125" style="21"/>
    <col min="14" max="14" width="7.7109375" style="21" customWidth="1"/>
    <col min="15" max="16384" width="11.42578125" style="21"/>
  </cols>
  <sheetData>
    <row r="1" spans="3:14" s="46" customFormat="1" x14ac:dyDescent="0.2"/>
    <row r="2" spans="3:14" s="46" customFormat="1" x14ac:dyDescent="0.2"/>
    <row r="3" spans="3:14" s="46" customFormat="1" x14ac:dyDescent="0.2"/>
    <row r="4" spans="3:14" s="44" customFormat="1" x14ac:dyDescent="0.2"/>
    <row r="5" spans="3:14" s="44" customFormat="1" x14ac:dyDescent="0.2"/>
    <row r="6" spans="3:14" s="44" customFormat="1" x14ac:dyDescent="0.2"/>
    <row r="7" spans="3:14" s="44" customFormat="1" x14ac:dyDescent="0.2"/>
    <row r="8" spans="3:14" s="44" customFormat="1" x14ac:dyDescent="0.2"/>
    <row r="9" spans="3:14" s="44" customFormat="1" x14ac:dyDescent="0.2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3:14" s="44" customFormat="1" x14ac:dyDescent="0.2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3:14" s="44" customFormat="1" ht="30" x14ac:dyDescent="0.4">
      <c r="C11" s="1"/>
      <c r="D11" s="45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3:14" s="44" customFormat="1" ht="18" x14ac:dyDescent="0.25">
      <c r="C12" s="1"/>
      <c r="D12" s="6" t="s">
        <v>27</v>
      </c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3:14" s="44" customFormat="1" ht="21" customHeight="1" x14ac:dyDescent="0.2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3:14" s="44" customFormat="1" ht="18" x14ac:dyDescent="0.25">
      <c r="C14" s="1"/>
      <c r="D14" s="68" t="s">
        <v>25</v>
      </c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3:14" s="44" customFormat="1" x14ac:dyDescent="0.2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3:14" s="44" customFormat="1" x14ac:dyDescent="0.2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3:14" s="44" customFormat="1" ht="12.75" customHeight="1" x14ac:dyDescent="0.2">
      <c r="C17" s="1"/>
      <c r="D17" s="255" t="s">
        <v>208</v>
      </c>
      <c r="E17" s="255"/>
      <c r="F17" s="256"/>
      <c r="G17" s="254"/>
      <c r="H17" s="259" t="s">
        <v>209</v>
      </c>
      <c r="I17" s="259"/>
      <c r="J17" s="260"/>
      <c r="K17" s="1"/>
      <c r="L17" s="1"/>
      <c r="M17" s="1"/>
      <c r="N17" s="1"/>
    </row>
    <row r="18" spans="3:14" s="44" customFormat="1" ht="12.75" customHeight="1" x14ac:dyDescent="0.2">
      <c r="C18" s="1"/>
      <c r="D18" s="255"/>
      <c r="E18" s="255"/>
      <c r="F18" s="256"/>
      <c r="G18" s="254"/>
      <c r="H18" s="259"/>
      <c r="I18" s="259"/>
      <c r="J18" s="260"/>
      <c r="K18" s="1"/>
      <c r="L18" s="1"/>
      <c r="M18" s="1"/>
      <c r="N18" s="1"/>
    </row>
    <row r="19" spans="3:14" ht="12.75" customHeight="1" x14ac:dyDescent="0.2">
      <c r="C19" s="1"/>
      <c r="D19" s="255"/>
      <c r="E19" s="255"/>
      <c r="F19" s="256"/>
      <c r="G19" s="254"/>
      <c r="H19" s="259"/>
      <c r="I19" s="259"/>
      <c r="J19" s="260"/>
      <c r="K19" s="1"/>
      <c r="L19" s="1"/>
      <c r="M19" s="1"/>
      <c r="N19" s="1"/>
    </row>
    <row r="20" spans="3:14" ht="12.75" customHeight="1" x14ac:dyDescent="0.2">
      <c r="C20" s="1"/>
      <c r="D20" s="257"/>
      <c r="E20" s="257"/>
      <c r="F20" s="258"/>
      <c r="G20" s="254"/>
      <c r="H20" s="261"/>
      <c r="I20" s="261"/>
      <c r="J20" s="262"/>
      <c r="K20" s="1"/>
      <c r="L20" s="1"/>
      <c r="M20" s="1"/>
      <c r="N20" s="1"/>
    </row>
    <row r="21" spans="3:14" x14ac:dyDescent="0.2">
      <c r="C21" s="1"/>
      <c r="D21" s="254"/>
      <c r="E21" s="254"/>
      <c r="F21" s="254"/>
      <c r="G21" s="254"/>
      <c r="H21" s="254"/>
      <c r="I21" s="254"/>
      <c r="J21" s="254"/>
      <c r="K21" s="1"/>
      <c r="L21" s="1"/>
      <c r="M21" s="1"/>
      <c r="N21" s="1"/>
    </row>
    <row r="22" spans="3:14" x14ac:dyDescent="0.2">
      <c r="C22" s="1"/>
      <c r="D22" s="254"/>
      <c r="E22" s="254"/>
      <c r="F22" s="254"/>
      <c r="G22" s="254"/>
      <c r="H22" s="254"/>
      <c r="I22" s="254"/>
      <c r="J22" s="254"/>
      <c r="K22" s="1"/>
      <c r="L22" s="1"/>
      <c r="M22" s="1"/>
      <c r="N22" s="1"/>
    </row>
    <row r="23" spans="3:14" x14ac:dyDescent="0.2">
      <c r="C23" s="1"/>
      <c r="D23" s="263" t="s">
        <v>33</v>
      </c>
      <c r="E23" s="263"/>
      <c r="F23" s="264"/>
      <c r="G23" s="254"/>
      <c r="H23" s="254"/>
      <c r="I23" s="254"/>
      <c r="J23" s="254"/>
      <c r="K23" s="1"/>
      <c r="L23" s="1"/>
      <c r="M23" s="1"/>
      <c r="N23" s="1"/>
    </row>
    <row r="24" spans="3:14" x14ac:dyDescent="0.2">
      <c r="C24" s="1"/>
      <c r="D24" s="263"/>
      <c r="E24" s="263"/>
      <c r="F24" s="264"/>
      <c r="G24" s="254"/>
      <c r="H24" s="254"/>
      <c r="I24" s="254"/>
      <c r="J24" s="254"/>
      <c r="K24" s="1"/>
      <c r="L24" s="1"/>
      <c r="M24" s="1"/>
      <c r="N24" s="1"/>
    </row>
    <row r="25" spans="3:14" x14ac:dyDescent="0.2">
      <c r="C25" s="1"/>
      <c r="D25" s="263"/>
      <c r="E25" s="263"/>
      <c r="F25" s="264"/>
      <c r="G25" s="254"/>
      <c r="H25" s="254"/>
      <c r="I25" s="254"/>
      <c r="J25" s="254"/>
      <c r="K25" s="1"/>
      <c r="L25" s="1"/>
      <c r="M25" s="1"/>
      <c r="N25" s="1"/>
    </row>
    <row r="26" spans="3:14" ht="12.75" customHeight="1" x14ac:dyDescent="0.2">
      <c r="C26" s="1"/>
      <c r="D26" s="265"/>
      <c r="E26" s="265"/>
      <c r="F26" s="266"/>
      <c r="G26" s="254"/>
      <c r="H26" s="254"/>
      <c r="I26" s="254"/>
      <c r="J26" s="254"/>
      <c r="K26" s="1"/>
      <c r="L26" s="1"/>
      <c r="M26" s="1"/>
      <c r="N26" s="1"/>
    </row>
    <row r="27" spans="3:14" ht="12.75" customHeight="1" x14ac:dyDescent="0.4">
      <c r="C27" s="1"/>
      <c r="D27" s="45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3:14" x14ac:dyDescent="0.2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sheetProtection password="87C5" sheet="1" objects="1" scenarios="1"/>
  <mergeCells count="3">
    <mergeCell ref="D17:F20"/>
    <mergeCell ref="H17:J20"/>
    <mergeCell ref="D23:F26"/>
  </mergeCells>
  <phoneticPr fontId="2" type="noConversion"/>
  <hyperlinks>
    <hyperlink ref="D17" location="Berechnungsmaske!A1" display="Entgeltberechnung" xr:uid="{00000000-0004-0000-0000-000000000000}"/>
    <hyperlink ref="H17:J20" location="'KuG Tabelle'!A1" display="Kurzarbeiterentgelttabelle" xr:uid="{00000000-0004-0000-0000-000001000000}"/>
    <hyperlink ref="D23:F26" location="Info!A1" display="Info" xr:uid="{00000000-0004-0000-0000-000002000000}"/>
  </hyperlinks>
  <pageMargins left="0.78740157499999996" right="0.78740157499999996" top="0.984251969" bottom="0.984251969" header="0.4921259845" footer="0.4921259845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1"/>
  <dimension ref="A1:K69"/>
  <sheetViews>
    <sheetView zoomScale="145" zoomScaleNormal="145" workbookViewId="0">
      <selection activeCell="B8" sqref="B8"/>
    </sheetView>
  </sheetViews>
  <sheetFormatPr baseColWidth="10" defaultRowHeight="12.75" x14ac:dyDescent="0.2"/>
  <cols>
    <col min="1" max="4" width="11.42578125" style="77"/>
    <col min="5" max="5" width="18.42578125" style="77" bestFit="1" customWidth="1"/>
    <col min="6" max="16384" width="11.42578125" style="77"/>
  </cols>
  <sheetData>
    <row r="1" spans="1:11" ht="27" thickBot="1" x14ac:dyDescent="0.4">
      <c r="A1" s="225" t="s">
        <v>159</v>
      </c>
      <c r="B1" s="224">
        <v>2020</v>
      </c>
      <c r="C1" s="223"/>
      <c r="E1" s="222" t="str">
        <f>"SOZ-VS-BEITRAGSSÄTZE  "&amp;BearbJahr</f>
        <v>SOZ-VS-BEITRAGSSÄTZE  2020</v>
      </c>
      <c r="F1" s="221"/>
      <c r="G1" s="220"/>
    </row>
    <row r="2" spans="1:11" ht="15.75" thickBot="1" x14ac:dyDescent="0.3">
      <c r="A2" s="219" t="s">
        <v>125</v>
      </c>
      <c r="B2" s="218" t="s">
        <v>158</v>
      </c>
      <c r="C2" s="217">
        <f ca="1">IF(Eingabe3!B4&gt;4,0,Eingabe3!B7)</f>
        <v>1</v>
      </c>
      <c r="E2" s="216" t="s">
        <v>157</v>
      </c>
      <c r="F2" s="215" t="s">
        <v>156</v>
      </c>
      <c r="G2" s="214" t="s">
        <v>155</v>
      </c>
    </row>
    <row r="3" spans="1:11" x14ac:dyDescent="0.2">
      <c r="A3" s="142"/>
      <c r="B3" s="141" t="s">
        <v>154</v>
      </c>
      <c r="C3" s="146">
        <f>Eingabe3!B3</f>
        <v>2</v>
      </c>
      <c r="E3" s="175" t="s">
        <v>153</v>
      </c>
      <c r="F3" s="205">
        <v>0.14599999999999999</v>
      </c>
      <c r="G3" s="208">
        <f>F3/2+Eingabe3!B10/200</f>
        <v>7.7499999999999999E-2</v>
      </c>
      <c r="H3" s="77" t="s">
        <v>152</v>
      </c>
    </row>
    <row r="4" spans="1:11" x14ac:dyDescent="0.2">
      <c r="A4" s="142"/>
      <c r="B4" s="141" t="s">
        <v>151</v>
      </c>
      <c r="C4" s="146">
        <f>Eingabe3!B6</f>
        <v>0</v>
      </c>
      <c r="E4" s="179" t="s">
        <v>150</v>
      </c>
      <c r="F4" s="209">
        <f>Eingabe3!B10/100</f>
        <v>9.0000000000000011E-3</v>
      </c>
      <c r="G4" s="208">
        <f>F4/2+0.07</f>
        <v>7.4500000000000011E-2</v>
      </c>
    </row>
    <row r="5" spans="1:11" x14ac:dyDescent="0.2">
      <c r="A5" s="142"/>
      <c r="B5" s="141" t="s">
        <v>149</v>
      </c>
      <c r="C5" s="213">
        <f>ROUNDDOWN(IF(C3=1,Eingabe3!B2*100,IF(C3=2,(Eingabe3!B2*100)*12,IF(C3=3,((Eingabe3!B2*100)*360)/7,(Eingabe3!B2*100)*360))),2)</f>
        <v>8280000</v>
      </c>
      <c r="E5" s="175" t="s">
        <v>148</v>
      </c>
      <c r="F5" s="212">
        <v>0.186</v>
      </c>
      <c r="G5" s="208">
        <f>F5/2</f>
        <v>9.2999999999999999E-2</v>
      </c>
    </row>
    <row r="6" spans="1:11" x14ac:dyDescent="0.2">
      <c r="A6" s="142"/>
      <c r="B6" s="141" t="s">
        <v>147</v>
      </c>
      <c r="C6" s="211">
        <f>Eingabe3!B4</f>
        <v>3</v>
      </c>
      <c r="E6" s="179" t="s">
        <v>146</v>
      </c>
      <c r="F6" s="209">
        <v>2.4E-2</v>
      </c>
      <c r="G6" s="208">
        <f>F6/2</f>
        <v>1.2E-2</v>
      </c>
    </row>
    <row r="7" spans="1:11" x14ac:dyDescent="0.2">
      <c r="A7" s="142"/>
      <c r="B7" s="141" t="s">
        <v>145</v>
      </c>
      <c r="C7" s="210">
        <f>IF(C6=6,0,Eingabe3!B16*100)</f>
        <v>0</v>
      </c>
      <c r="E7" s="179" t="s">
        <v>144</v>
      </c>
      <c r="F7" s="209">
        <v>3.0499999999999999E-2</v>
      </c>
      <c r="G7" s="208">
        <f ca="1">IF(AND(Eingabe3!B12=1,Eingabe3!B14=1),F8+F9,IF(Eingabe3!B14=1,F8,IF(AND(Eingabe3!B7=0,Eingabe3!B12=1),F7/2+F9,F7/2)))</f>
        <v>1.525E-2</v>
      </c>
      <c r="H7" s="80" t="s">
        <v>143</v>
      </c>
    </row>
    <row r="8" spans="1:11" x14ac:dyDescent="0.2">
      <c r="A8" s="142"/>
      <c r="B8" s="141" t="s">
        <v>142</v>
      </c>
      <c r="C8" s="207">
        <f>Eingabe3!B17*100</f>
        <v>0</v>
      </c>
      <c r="E8" s="179" t="s">
        <v>141</v>
      </c>
      <c r="F8" s="205">
        <v>2.0250000000000001E-2</v>
      </c>
      <c r="G8" s="199"/>
    </row>
    <row r="9" spans="1:11" x14ac:dyDescent="0.2">
      <c r="A9" s="142"/>
      <c r="B9" s="155" t="s">
        <v>123</v>
      </c>
      <c r="C9" s="206">
        <f>IF(Eingabe3!B13=0,F15,F16)</f>
        <v>82800</v>
      </c>
      <c r="E9" s="201" t="s">
        <v>140</v>
      </c>
      <c r="F9" s="205">
        <v>2.5000000000000001E-3</v>
      </c>
      <c r="G9" s="204"/>
      <c r="H9" s="80"/>
    </row>
    <row r="10" spans="1:11" x14ac:dyDescent="0.2">
      <c r="A10" s="142"/>
      <c r="B10" s="155" t="s">
        <v>139</v>
      </c>
      <c r="C10" s="206">
        <f>IF(Eingabe3!$B$9&gt;20,MAX($C$31,ROUNDDOWN(Eingabe3!$B$9*12,2)-IF(Eingabe3!$B$11=1,IF(Eingabe3!$B$13=1,SUM(F11,F7,-F8),SUM(F11,F7/2))*MIN(C5/100,F17),0)),0)</f>
        <v>0</v>
      </c>
      <c r="E10" s="201" t="s">
        <v>138</v>
      </c>
      <c r="F10" s="205">
        <v>1.0999999999999999E-2</v>
      </c>
      <c r="G10" s="204"/>
    </row>
    <row r="11" spans="1:11" x14ac:dyDescent="0.2">
      <c r="A11" s="203"/>
      <c r="B11" s="141" t="s">
        <v>137</v>
      </c>
      <c r="C11" s="202">
        <f ca="1">IF(AND(Eingabe3!B12=1,Eingabe3!B14=1),F8+F9,IF(Eingabe3!B14=1,F8,IF(AND(Eingabe3!B7=0,Eingabe3!B12=1),F7/2+F9,F7/2)))</f>
        <v>1.525E-2</v>
      </c>
      <c r="E11" s="201" t="s">
        <v>136</v>
      </c>
      <c r="F11" s="200">
        <v>7.5499999999999998E-2</v>
      </c>
      <c r="G11" s="199">
        <f ca="1">F3/2+F7-G7+F10/2</f>
        <v>9.375E-2</v>
      </c>
      <c r="H11" s="80" t="s">
        <v>135</v>
      </c>
    </row>
    <row r="12" spans="1:11" x14ac:dyDescent="0.2">
      <c r="A12" s="142"/>
      <c r="B12" s="141" t="s">
        <v>134</v>
      </c>
      <c r="C12" s="147">
        <f>IF(OR(OR(Eingabe3!B5=0,Eingabe3!B5&gt;1),Eingabe3!B4&lt;&gt;4),1,Eingabe3!B5)</f>
        <v>1</v>
      </c>
      <c r="E12" s="80"/>
      <c r="F12" s="80"/>
      <c r="G12" s="80"/>
    </row>
    <row r="13" spans="1:11" s="78" customFormat="1" ht="16.5" x14ac:dyDescent="0.25">
      <c r="A13" s="188" t="s">
        <v>133</v>
      </c>
      <c r="B13" s="198" t="s">
        <v>132</v>
      </c>
      <c r="C13" s="148">
        <f>IF(Eingabe3!B15=1,0.4,IF(Eingabe3!B15=2,0.384,IF(Eingabe3!B15=3,0.368,IF(Eingabe3!B15=4,0.352,IF(Eingabe3!B15=5,0.336,IF(Eingabe3!B15=6,0.32,IF(Eingabe3!B15=7,0.304,IF(Eingabe3!B15=8,0.288,0)))))))) + IF(Eingabe3!B15=9,0.272,IF(Eingabe3!B15=10,0.256,IF(Eingabe3!B15=11,0.24,IF(Eingabe3!B15=12,0.224,IF(Eingabe3!B15=13,0.208,IF(Eingabe3!B15=14,0.192,IF(Eingabe3!B15=15,0.176,0))))))) + IF(Eingabe3!B15=16,0.16,0)</f>
        <v>0</v>
      </c>
      <c r="D13" s="186"/>
      <c r="E13" s="197" t="s">
        <v>131</v>
      </c>
      <c r="F13" s="196"/>
      <c r="G13" s="195"/>
      <c r="H13" s="185"/>
      <c r="I13" s="185"/>
      <c r="J13" s="185"/>
      <c r="K13" s="185"/>
    </row>
    <row r="14" spans="1:11" s="78" customFormat="1" ht="15.75" thickBot="1" x14ac:dyDescent="0.3">
      <c r="A14" s="194"/>
      <c r="B14" s="78" t="s">
        <v>130</v>
      </c>
      <c r="C14" s="146">
        <f>IF(Eingabe3!B15=1,190000,IF(Eingabe3!B15=2,182400,IF(Eingabe3!B15=3,174800,IF(Eingabe3!B15=4,167200,IF(Eingabe3!B15=5,159600,IF(Eingabe3!B15=6,152000,IF(Eingabe3!B15=7,144400,IF(Eingabe3!B15=8,136800,0))))))))+IF(Eingabe3!B15=9,129200,IF(Eingabe3!B15=10,121600,IF(Eingabe3!B15=11,114000,IF(Eingabe3!B15=12,106400,IF(Eingabe3!B15=13,98800,IF(Eingabe3!B15=14,91200,IF(Eingabe3!B15=15,83600,0)))))))+IF(Eingabe3!B15=16,76000,0)</f>
        <v>0</v>
      </c>
      <c r="D14" s="186"/>
      <c r="E14" s="192" t="s">
        <v>129</v>
      </c>
      <c r="F14" s="193" t="s">
        <v>128</v>
      </c>
      <c r="G14" s="192" t="s">
        <v>127</v>
      </c>
      <c r="H14" s="185"/>
      <c r="I14" s="185"/>
      <c r="J14" s="185"/>
      <c r="K14" s="185"/>
    </row>
    <row r="15" spans="1:11" s="78" customFormat="1" ht="13.5" thickTop="1" x14ac:dyDescent="0.2">
      <c r="B15" s="78" t="s">
        <v>126</v>
      </c>
      <c r="C15" s="146">
        <f>C14</f>
        <v>0</v>
      </c>
      <c r="D15" s="186"/>
      <c r="E15" s="175" t="s">
        <v>123</v>
      </c>
      <c r="F15" s="191">
        <v>82800</v>
      </c>
      <c r="G15" s="169" t="s">
        <v>125</v>
      </c>
      <c r="H15" s="185"/>
      <c r="I15" s="185"/>
      <c r="J15" s="185"/>
      <c r="K15" s="185"/>
    </row>
    <row r="16" spans="1:11" s="78" customFormat="1" x14ac:dyDescent="0.2">
      <c r="B16" s="78" t="s">
        <v>124</v>
      </c>
      <c r="C16" s="146">
        <f>IF(Eingabe3!B15=0,0,IF((C5*C13)&gt;C15,C15,C5*C13))</f>
        <v>0</v>
      </c>
      <c r="D16" s="186"/>
      <c r="E16" s="175" t="s">
        <v>123</v>
      </c>
      <c r="F16" s="178">
        <v>77400</v>
      </c>
      <c r="G16" s="151"/>
      <c r="H16" s="185"/>
      <c r="I16" s="185"/>
      <c r="J16" s="185"/>
      <c r="K16" s="185"/>
    </row>
    <row r="17" spans="1:11" s="78" customFormat="1" x14ac:dyDescent="0.2">
      <c r="B17" s="78" t="s">
        <v>118</v>
      </c>
      <c r="C17" s="140">
        <f>C5-C8+C7-C16</f>
        <v>8280000</v>
      </c>
      <c r="D17" s="186"/>
      <c r="E17" s="175" t="s">
        <v>122</v>
      </c>
      <c r="F17" s="191">
        <v>56250</v>
      </c>
      <c r="G17" s="151"/>
      <c r="H17" s="185"/>
      <c r="I17" s="185"/>
      <c r="J17" s="185"/>
      <c r="K17" s="185"/>
    </row>
    <row r="18" spans="1:11" s="78" customFormat="1" x14ac:dyDescent="0.2">
      <c r="B18" s="78" t="s">
        <v>107</v>
      </c>
      <c r="C18" s="140">
        <f>C5</f>
        <v>8280000</v>
      </c>
      <c r="D18" s="186"/>
      <c r="E18" s="179" t="s">
        <v>121</v>
      </c>
      <c r="F18" s="190">
        <v>7.5499999999999998E-2</v>
      </c>
      <c r="G18" s="151"/>
      <c r="H18" s="185"/>
      <c r="I18" s="185"/>
      <c r="J18" s="185"/>
      <c r="K18" s="185"/>
    </row>
    <row r="19" spans="1:11" s="78" customFormat="1" x14ac:dyDescent="0.2">
      <c r="C19" s="146"/>
      <c r="D19" s="186"/>
      <c r="E19" s="177" t="s">
        <v>120</v>
      </c>
      <c r="F19" s="189">
        <v>0.8</v>
      </c>
      <c r="G19" s="151"/>
      <c r="H19" s="185"/>
      <c r="I19" s="185"/>
      <c r="J19" s="185"/>
      <c r="K19" s="185"/>
    </row>
    <row r="20" spans="1:11" s="78" customFormat="1" x14ac:dyDescent="0.2">
      <c r="A20" s="188" t="s">
        <v>119</v>
      </c>
      <c r="B20" s="187" t="s">
        <v>118</v>
      </c>
      <c r="C20" s="148">
        <f>C17/100</f>
        <v>82800</v>
      </c>
      <c r="D20" s="186"/>
      <c r="E20" s="184" t="s">
        <v>117</v>
      </c>
      <c r="F20" s="152">
        <v>10898</v>
      </c>
      <c r="G20" s="151"/>
      <c r="H20" s="185"/>
      <c r="I20" s="185"/>
      <c r="J20" s="185"/>
      <c r="K20" s="185"/>
    </row>
    <row r="21" spans="1:11" s="78" customFormat="1" x14ac:dyDescent="0.2">
      <c r="B21" s="78" t="s">
        <v>107</v>
      </c>
      <c r="C21" s="146">
        <f>C18/100</f>
        <v>82800</v>
      </c>
      <c r="D21" s="186"/>
      <c r="E21" s="184" t="s">
        <v>116</v>
      </c>
      <c r="F21" s="152">
        <v>28526</v>
      </c>
      <c r="G21" s="151"/>
      <c r="H21" s="185"/>
      <c r="I21" s="185"/>
      <c r="J21" s="185"/>
      <c r="K21" s="185"/>
    </row>
    <row r="22" spans="1:11" s="78" customFormat="1" x14ac:dyDescent="0.2">
      <c r="C22" s="146"/>
      <c r="D22" s="186"/>
      <c r="E22" s="184" t="s">
        <v>115</v>
      </c>
      <c r="F22" s="152">
        <v>216400</v>
      </c>
      <c r="G22" s="151"/>
      <c r="H22" s="185"/>
      <c r="I22" s="185"/>
      <c r="J22" s="185"/>
      <c r="K22" s="185"/>
    </row>
    <row r="23" spans="1:11" x14ac:dyDescent="0.2">
      <c r="A23" s="145" t="s">
        <v>111</v>
      </c>
      <c r="B23" s="144" t="s">
        <v>114</v>
      </c>
      <c r="C23" s="148">
        <f>IF(C6=3,2,1)</f>
        <v>2</v>
      </c>
      <c r="E23" s="184" t="s">
        <v>113</v>
      </c>
      <c r="F23" s="152">
        <v>9408</v>
      </c>
      <c r="G23" s="151"/>
    </row>
    <row r="24" spans="1:11" ht="13.5" thickBot="1" x14ac:dyDescent="0.25">
      <c r="A24" s="182"/>
      <c r="B24" s="141" t="s">
        <v>112</v>
      </c>
      <c r="C24" s="140">
        <f>F25</f>
        <v>1000</v>
      </c>
      <c r="E24" s="183" t="s">
        <v>76</v>
      </c>
      <c r="F24" s="168">
        <v>972</v>
      </c>
      <c r="G24" s="165"/>
    </row>
    <row r="25" spans="1:11" ht="13.5" thickTop="1" x14ac:dyDescent="0.2">
      <c r="A25" s="182"/>
      <c r="B25" s="141" t="s">
        <v>110</v>
      </c>
      <c r="C25" s="146">
        <f>IF(C6=2,F26,0)</f>
        <v>0</v>
      </c>
      <c r="E25" s="179" t="s">
        <v>112</v>
      </c>
      <c r="F25" s="181">
        <v>1000</v>
      </c>
      <c r="G25" s="180" t="s">
        <v>111</v>
      </c>
    </row>
    <row r="26" spans="1:11" x14ac:dyDescent="0.2">
      <c r="A26" s="142"/>
      <c r="B26" s="141" t="s">
        <v>109</v>
      </c>
      <c r="C26" s="146">
        <f>IF(C6&gt;5,0,F27)</f>
        <v>36</v>
      </c>
      <c r="E26" s="179" t="s">
        <v>110</v>
      </c>
      <c r="F26" s="178">
        <v>1908</v>
      </c>
      <c r="G26" s="151"/>
    </row>
    <row r="27" spans="1:11" x14ac:dyDescent="0.2">
      <c r="A27" s="142"/>
      <c r="B27" s="141" t="s">
        <v>108</v>
      </c>
      <c r="C27" s="146">
        <f ca="1">IF(C6&lt;4,C2*F28,IF(C6=4,C2*F28/2,0))</f>
        <v>7812</v>
      </c>
      <c r="E27" s="177" t="s">
        <v>109</v>
      </c>
      <c r="F27" s="176">
        <v>36</v>
      </c>
      <c r="G27" s="151"/>
    </row>
    <row r="28" spans="1:11" ht="13.5" thickBot="1" x14ac:dyDescent="0.25">
      <c r="A28" s="142"/>
      <c r="B28" s="141" t="s">
        <v>82</v>
      </c>
      <c r="C28" s="140">
        <f>IF(C6=6,0,C24+C25+C26)</f>
        <v>1036</v>
      </c>
      <c r="E28" s="173" t="s">
        <v>108</v>
      </c>
      <c r="F28" s="172">
        <v>7812</v>
      </c>
      <c r="G28" s="165"/>
    </row>
    <row r="29" spans="1:11" ht="13.5" thickTop="1" x14ac:dyDescent="0.2">
      <c r="A29" s="145" t="s">
        <v>106</v>
      </c>
      <c r="B29" s="144" t="s">
        <v>107</v>
      </c>
      <c r="C29" s="143">
        <f>MIN(C9,C21)</f>
        <v>82800</v>
      </c>
      <c r="E29" s="175" t="s">
        <v>104</v>
      </c>
      <c r="F29" s="174">
        <v>1900</v>
      </c>
      <c r="G29" s="159" t="s">
        <v>106</v>
      </c>
    </row>
    <row r="30" spans="1:11" ht="13.5" thickBot="1" x14ac:dyDescent="0.25">
      <c r="A30" s="142"/>
      <c r="B30" s="141" t="s">
        <v>105</v>
      </c>
      <c r="C30" s="158">
        <f>IF(C4=1,0,ROUNDDOWN(F19*C29*G5,2))</f>
        <v>6160.32</v>
      </c>
      <c r="E30" s="173" t="s">
        <v>104</v>
      </c>
      <c r="F30" s="172">
        <v>3000</v>
      </c>
      <c r="G30" s="165"/>
    </row>
    <row r="31" spans="1:11" ht="13.5" thickTop="1" x14ac:dyDescent="0.2">
      <c r="A31" s="142"/>
      <c r="B31" s="155" t="s">
        <v>103</v>
      </c>
      <c r="C31" s="158">
        <f>IF(C23=1,F29,F30)</f>
        <v>3000</v>
      </c>
      <c r="E31" s="171"/>
      <c r="F31" s="170">
        <v>0.42</v>
      </c>
      <c r="G31" s="169" t="s">
        <v>93</v>
      </c>
    </row>
    <row r="32" spans="1:11" ht="13.5" thickBot="1" x14ac:dyDescent="0.25">
      <c r="A32" s="142"/>
      <c r="B32" s="155" t="s">
        <v>102</v>
      </c>
      <c r="C32" s="158">
        <f>MIN(C31,ROUNDDOWN(0.12*C29,2))</f>
        <v>3000</v>
      </c>
      <c r="E32" s="165"/>
      <c r="F32" s="168">
        <v>0.45</v>
      </c>
      <c r="G32" s="165"/>
    </row>
    <row r="33" spans="1:8" ht="14.25" thickTop="1" thickBot="1" x14ac:dyDescent="0.25">
      <c r="A33" s="142"/>
      <c r="B33" s="167" t="str">
        <f>IF(Eingabe3!B9=0,"KVSatz=0",(Eingabe3!B9 + Eingabe3!B10)/2 &amp; " % + PV")</f>
        <v>7.75 % + PV</v>
      </c>
      <c r="C33" s="166">
        <f ca="1">IF(Eingabe3!B9=0,0,G4+C11)</f>
        <v>8.975000000000001E-2</v>
      </c>
      <c r="E33" s="165" t="s">
        <v>101</v>
      </c>
      <c r="F33" s="164">
        <v>5.5</v>
      </c>
      <c r="G33" s="163" t="s">
        <v>77</v>
      </c>
    </row>
    <row r="34" spans="1:8" ht="13.5" thickTop="1" x14ac:dyDescent="0.2">
      <c r="A34" s="142"/>
      <c r="B34" s="162" t="s">
        <v>100</v>
      </c>
      <c r="C34" s="161">
        <f ca="1">IF(C10&gt;0,IF(C6=6,0,C10),ROUNDDOWN(MIN(C21,F17)*C33*100,0)/100)</f>
        <v>5048.43</v>
      </c>
      <c r="D34" s="160"/>
      <c r="E34" s="151"/>
      <c r="F34" s="152">
        <v>14532</v>
      </c>
      <c r="G34" s="159" t="s">
        <v>99</v>
      </c>
    </row>
    <row r="35" spans="1:8" x14ac:dyDescent="0.2">
      <c r="A35" s="142"/>
      <c r="B35" s="155" t="s">
        <v>98</v>
      </c>
      <c r="C35" s="158">
        <f ca="1">IF(C34&gt;C31,C34,C32)</f>
        <v>5048.43</v>
      </c>
      <c r="E35" s="151"/>
      <c r="F35" s="152">
        <v>57051</v>
      </c>
      <c r="G35" s="151"/>
    </row>
    <row r="36" spans="1:8" x14ac:dyDescent="0.2">
      <c r="A36" s="142"/>
      <c r="B36" s="155" t="s">
        <v>97</v>
      </c>
      <c r="C36" s="158">
        <f ca="1">ROUNDUP(C30+C35,0)</f>
        <v>11209</v>
      </c>
      <c r="E36" s="151"/>
      <c r="F36" s="152">
        <v>270501</v>
      </c>
      <c r="G36" s="151"/>
    </row>
    <row r="37" spans="1:8" x14ac:dyDescent="0.2">
      <c r="A37" s="145" t="s">
        <v>96</v>
      </c>
      <c r="B37" s="157" t="s">
        <v>81</v>
      </c>
      <c r="C37" s="143">
        <f ca="1">ROUNDDOWN(C20-C28-C36,0)</f>
        <v>70555</v>
      </c>
      <c r="E37" s="151"/>
      <c r="F37" s="150">
        <v>212.02</v>
      </c>
      <c r="G37" s="151"/>
    </row>
    <row r="38" spans="1:8" x14ac:dyDescent="0.2">
      <c r="A38" s="156"/>
      <c r="B38" s="155" t="s">
        <v>95</v>
      </c>
      <c r="C38" s="140">
        <f ca="1">MAX(0,ROUNDDOWN(C37/C23,0))</f>
        <v>35277</v>
      </c>
      <c r="E38" s="151"/>
      <c r="F38" s="152">
        <v>2397</v>
      </c>
      <c r="G38" s="151"/>
    </row>
    <row r="39" spans="1:8" x14ac:dyDescent="0.2">
      <c r="A39" s="145" t="s">
        <v>94</v>
      </c>
      <c r="B39" s="144" t="s">
        <v>79</v>
      </c>
      <c r="C39" s="154">
        <f ca="1">IF(C38&lt;=F23,0,IF(C38&lt;=F34,INT((F40*(C38-F23)/10000+F41)*(C38-F23)/10000),IF(C38&lt;=F35,INT((F37*(C38-F34)/10000+F38)*(C38-F34)/10000+F39),IF(C38&lt;F36,INT(C38*F31-F42),INT(C38*F32-F43)))))*C23</f>
        <v>13714</v>
      </c>
      <c r="E39" s="151"/>
      <c r="F39" s="150">
        <v>972.79</v>
      </c>
      <c r="G39" s="151"/>
      <c r="H39" s="80"/>
    </row>
    <row r="40" spans="1:8" x14ac:dyDescent="0.2">
      <c r="A40" s="145" t="s">
        <v>93</v>
      </c>
      <c r="B40" s="144" t="s">
        <v>91</v>
      </c>
      <c r="C40" s="153">
        <f ca="1">MIN(F21,C38)*1.25</f>
        <v>35657.5</v>
      </c>
      <c r="E40" s="151"/>
      <c r="F40" s="150">
        <v>972.87</v>
      </c>
      <c r="G40" s="151"/>
      <c r="H40" s="80"/>
    </row>
    <row r="41" spans="1:8" x14ac:dyDescent="0.2">
      <c r="A41" s="142"/>
      <c r="B41" s="141" t="s">
        <v>92</v>
      </c>
      <c r="C41" s="140">
        <f ca="1">IF(C40&lt;=F23,0,IF(C40&lt;=F34,INT((F40*(C40-F23)/10000+F41)*(C40-F23)/10000),IF(C40&lt;=F35,INT((F37*(C40-F34)/10000+F38)*(C40-F34)/10000+F39),IF(C40&lt;=F36,INT(C40*F31-F42),INT(C40*F32-F43)))))</f>
        <v>6982</v>
      </c>
      <c r="E41" s="151"/>
      <c r="F41" s="152">
        <v>1400</v>
      </c>
      <c r="G41" s="151"/>
      <c r="H41" s="80"/>
    </row>
    <row r="42" spans="1:8" x14ac:dyDescent="0.2">
      <c r="A42" s="142"/>
      <c r="B42" s="141" t="s">
        <v>91</v>
      </c>
      <c r="C42" s="140">
        <f ca="1">MIN(F21,C38)*0.75</f>
        <v>21394.5</v>
      </c>
      <c r="E42" s="151"/>
      <c r="F42" s="150">
        <v>8963.74</v>
      </c>
      <c r="G42" s="151"/>
      <c r="H42" s="80"/>
    </row>
    <row r="43" spans="1:8" x14ac:dyDescent="0.2">
      <c r="A43" s="142"/>
      <c r="B43" s="141" t="s">
        <v>90</v>
      </c>
      <c r="C43" s="146">
        <f ca="1">IF(C42&lt;=F23,0,IF(C42&lt;=F34,INT((F40*(C42-F23)/10000+F41)*(C42-F23)/10000),IF(C42&lt;F35,INT((F37*(C42-F34)/10000+F38)*(C42-F34)/10000+F39),IF(C42&lt;F36,INT(C42*F31-F42),INT(C42*F32-F43)))))</f>
        <v>2717</v>
      </c>
      <c r="E43" s="149"/>
      <c r="F43" s="150">
        <v>17078.740000000002</v>
      </c>
      <c r="G43" s="149"/>
      <c r="H43" s="80"/>
    </row>
    <row r="44" spans="1:8" x14ac:dyDescent="0.2">
      <c r="A44" s="142"/>
      <c r="B44" s="141" t="s">
        <v>89</v>
      </c>
      <c r="C44" s="140">
        <f ca="1">(C41-C43)*2</f>
        <v>8530</v>
      </c>
      <c r="H44" s="80"/>
    </row>
    <row r="45" spans="1:8" x14ac:dyDescent="0.2">
      <c r="A45" s="142"/>
      <c r="B45" s="141" t="s">
        <v>88</v>
      </c>
      <c r="C45" s="140">
        <f ca="1">ROUNDDOWN(MIN(C38,F21)*0.14,0)</f>
        <v>3993</v>
      </c>
      <c r="H45" s="80"/>
    </row>
    <row r="46" spans="1:8" x14ac:dyDescent="0.2">
      <c r="A46" s="142"/>
      <c r="B46" s="141" t="s">
        <v>79</v>
      </c>
      <c r="C46" s="140">
        <f ca="1">MAX(C44,C45)</f>
        <v>8530</v>
      </c>
    </row>
    <row r="47" spans="1:8" x14ac:dyDescent="0.2">
      <c r="A47" s="142"/>
      <c r="B47" s="141" t="s">
        <v>79</v>
      </c>
      <c r="C47" s="140">
        <f ca="1">IF(C38&gt;F22,(F22 - F21)*F31 + C46,ROUNDDOWN(MAX(C38-F21,0)*F31+C46,0))</f>
        <v>11365</v>
      </c>
    </row>
    <row r="48" spans="1:8" x14ac:dyDescent="0.2">
      <c r="A48" s="142"/>
      <c r="B48" s="141" t="s">
        <v>87</v>
      </c>
      <c r="C48" s="140">
        <f ca="1">IF(AND(C38&gt;F20,C38&lt;=F21),C46,0)</f>
        <v>0</v>
      </c>
    </row>
    <row r="49" spans="1:3" x14ac:dyDescent="0.2">
      <c r="A49" s="142"/>
      <c r="B49" s="141" t="s">
        <v>79</v>
      </c>
      <c r="C49" s="140">
        <f>ROUNDDOWN(F20*0.14,0)</f>
        <v>1525</v>
      </c>
    </row>
    <row r="50" spans="1:3" x14ac:dyDescent="0.2">
      <c r="A50" s="142"/>
      <c r="B50" s="141" t="s">
        <v>79</v>
      </c>
      <c r="C50" s="140">
        <f ca="1" xml:space="preserve"> MIN(ROUNDDOWN(MAX(C38-F20,0)*F31+C49,0),C47)</f>
        <v>11365</v>
      </c>
    </row>
    <row r="51" spans="1:3" x14ac:dyDescent="0.2">
      <c r="A51" s="142"/>
      <c r="B51" s="141" t="s">
        <v>86</v>
      </c>
      <c r="C51" s="140">
        <f ca="1">ROUNDDOWN(MAX(C38-F22,0)*F32+C50,0)</f>
        <v>11365</v>
      </c>
    </row>
    <row r="52" spans="1:3" x14ac:dyDescent="0.2">
      <c r="A52" s="142"/>
      <c r="B52" s="141" t="s">
        <v>85</v>
      </c>
      <c r="C52" s="140">
        <f ca="1">ROUNDDOWN(IF(C6&lt;5,C39,C51)*C12,0)</f>
        <v>13714</v>
      </c>
    </row>
    <row r="53" spans="1:3" x14ac:dyDescent="0.2">
      <c r="A53" s="142"/>
      <c r="B53" s="141" t="s">
        <v>70</v>
      </c>
      <c r="C53" s="140">
        <f ca="1">C52*100</f>
        <v>1371400</v>
      </c>
    </row>
    <row r="54" spans="1:3" x14ac:dyDescent="0.2">
      <c r="A54" s="145" t="s">
        <v>84</v>
      </c>
      <c r="B54" s="144" t="s">
        <v>83</v>
      </c>
      <c r="C54" s="143">
        <f ca="1">IF(C3=1,C53,IF(C3=2,ROUNDDOWN(C53/12,0),IF(C3=3,ROUNDDOWN((C53*7)/360,0),ROUNDDOWN(C53/360,0))))</f>
        <v>114283</v>
      </c>
    </row>
    <row r="55" spans="1:3" x14ac:dyDescent="0.2">
      <c r="A55" s="142"/>
      <c r="B55" s="141" t="s">
        <v>82</v>
      </c>
      <c r="C55" s="140">
        <f ca="1">C27+C28</f>
        <v>8848</v>
      </c>
    </row>
    <row r="56" spans="1:3" x14ac:dyDescent="0.2">
      <c r="A56" s="142"/>
      <c r="B56" s="141" t="s">
        <v>81</v>
      </c>
      <c r="C56" s="140">
        <f ca="1">C20-C36-C55</f>
        <v>62743</v>
      </c>
    </row>
    <row r="57" spans="1:3" x14ac:dyDescent="0.2">
      <c r="A57" s="142"/>
      <c r="B57" s="141" t="s">
        <v>80</v>
      </c>
      <c r="C57" s="140">
        <f ca="1">IF(C56&lt;36,0,ROUNDDOWN(C56/C23,0))</f>
        <v>31371</v>
      </c>
    </row>
    <row r="58" spans="1:3" x14ac:dyDescent="0.2">
      <c r="A58" s="142"/>
      <c r="B58" s="141" t="s">
        <v>79</v>
      </c>
      <c r="C58" s="140">
        <f ca="1">IF(C57&lt;=F23,0,IF(C57&lt;=F34,INT((F40*(C57-F23)/10000+F41)*(C57-F23)/10000),IF(C57&lt;=F35,INT((F37*(C57-F34)/10000+F38)*(C57-F34)/10000+F39),IF(C57&lt;F36,INT(C57*F31-F42),INT(C57*F32-F43)))))*C23</f>
        <v>11220</v>
      </c>
    </row>
    <row r="59" spans="1:3" x14ac:dyDescent="0.2">
      <c r="A59" s="142"/>
      <c r="B59" s="141" t="s">
        <v>78</v>
      </c>
      <c r="C59" s="140">
        <f ca="1">IF(C2&gt;0,ROUNDDOWN(C58*C12,0),C52)</f>
        <v>11220</v>
      </c>
    </row>
    <row r="60" spans="1:3" x14ac:dyDescent="0.2">
      <c r="A60" s="145" t="s">
        <v>77</v>
      </c>
      <c r="B60" s="144" t="s">
        <v>76</v>
      </c>
      <c r="C60" s="148">
        <f>(F24)*C23</f>
        <v>1944</v>
      </c>
    </row>
    <row r="61" spans="1:3" x14ac:dyDescent="0.2">
      <c r="A61" s="142"/>
      <c r="B61" s="141" t="s">
        <v>74</v>
      </c>
      <c r="C61" s="147">
        <f ca="1">ROUNDDOWN((C59*5.5)/100,2)</f>
        <v>617.1</v>
      </c>
    </row>
    <row r="62" spans="1:3" x14ac:dyDescent="0.2">
      <c r="A62" s="142"/>
      <c r="B62" s="141" t="s">
        <v>75</v>
      </c>
      <c r="C62" s="147">
        <f ca="1">((C59-C60)*20)/100</f>
        <v>1855.2</v>
      </c>
    </row>
    <row r="63" spans="1:3" x14ac:dyDescent="0.2">
      <c r="A63" s="142"/>
      <c r="B63" s="141" t="s">
        <v>74</v>
      </c>
      <c r="C63" s="147">
        <f ca="1">MIN(C62,C61)</f>
        <v>617.1</v>
      </c>
    </row>
    <row r="64" spans="1:3" x14ac:dyDescent="0.2">
      <c r="A64" s="142"/>
      <c r="B64" s="141" t="s">
        <v>70</v>
      </c>
      <c r="C64" s="146">
        <f ca="1">C63*100</f>
        <v>61710</v>
      </c>
    </row>
    <row r="65" spans="1:3" x14ac:dyDescent="0.2">
      <c r="A65" s="145" t="s">
        <v>73</v>
      </c>
      <c r="B65" s="144" t="s">
        <v>72</v>
      </c>
      <c r="C65" s="143">
        <f ca="1">ROUNDDOWN(IF(C3=1,C64,IF(C3=2,C64/12,IF(C3=3,(C64*7)/360,C64/360))),0)</f>
        <v>5142</v>
      </c>
    </row>
    <row r="66" spans="1:3" x14ac:dyDescent="0.2">
      <c r="A66" s="142"/>
      <c r="B66" s="141" t="s">
        <v>71</v>
      </c>
      <c r="C66" s="140">
        <f ca="1">IF(C59&gt;C60,C65,0)</f>
        <v>5142</v>
      </c>
    </row>
    <row r="67" spans="1:3" x14ac:dyDescent="0.2">
      <c r="A67" s="142"/>
      <c r="B67" s="141" t="s">
        <v>70</v>
      </c>
      <c r="C67" s="140">
        <f ca="1">C59*100</f>
        <v>1122000</v>
      </c>
    </row>
    <row r="68" spans="1:3" x14ac:dyDescent="0.2">
      <c r="A68" s="138" t="s">
        <v>69</v>
      </c>
      <c r="B68" s="137" t="s">
        <v>69</v>
      </c>
      <c r="C68" s="139">
        <f ca="1">ROUNDDOWN(IF(C3=1,C67,IF(C3=2,C67/12,IF(C3=3,(C67*7)/360,C67/360))),0)</f>
        <v>93500</v>
      </c>
    </row>
    <row r="69" spans="1:3" x14ac:dyDescent="0.2">
      <c r="A69" s="138" t="s">
        <v>68</v>
      </c>
      <c r="B69" s="137" t="s">
        <v>67</v>
      </c>
      <c r="C69" s="136">
        <f>IF(C3=1,12,IF(C3=2,1,IF(C3=3,84/360,12/360)))</f>
        <v>1</v>
      </c>
    </row>
  </sheetData>
  <pageMargins left="0.78740157499999996" right="0.78740157499999996" top="0.984251969" bottom="0.984251969" header="0.5" footer="0.5"/>
  <pageSetup paperSize="9" orientation="portrait" horizontalDpi="4294967292" verticalDpi="429496729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/>
  <dimension ref="D4:N11"/>
  <sheetViews>
    <sheetView showGridLines="0" showRowColHeaders="0" showZeros="0" showOutlineSymbols="0" workbookViewId="0">
      <selection activeCell="L4" sqref="L4:N7"/>
    </sheetView>
  </sheetViews>
  <sheetFormatPr baseColWidth="10" defaultRowHeight="12.75" x14ac:dyDescent="0.2"/>
  <cols>
    <col min="1" max="11" width="11.42578125" style="1"/>
    <col min="12" max="14" width="8.28515625" style="1" customWidth="1"/>
    <col min="15" max="16384" width="11.42578125" style="1"/>
  </cols>
  <sheetData>
    <row r="4" spans="4:14" x14ac:dyDescent="0.2">
      <c r="L4" s="267" t="s">
        <v>25</v>
      </c>
      <c r="M4" s="267"/>
      <c r="N4" s="268"/>
    </row>
    <row r="5" spans="4:14" x14ac:dyDescent="0.2">
      <c r="L5" s="267"/>
      <c r="M5" s="267"/>
      <c r="N5" s="268"/>
    </row>
    <row r="6" spans="4:14" x14ac:dyDescent="0.2">
      <c r="L6" s="267"/>
      <c r="M6" s="267"/>
      <c r="N6" s="268"/>
    </row>
    <row r="7" spans="4:14" x14ac:dyDescent="0.2">
      <c r="D7" s="253">
        <f>IF(Eingabe!$H$3&gt;1,1,2)</f>
        <v>1</v>
      </c>
      <c r="E7" s="1" t="s">
        <v>16</v>
      </c>
      <c r="G7" s="1" t="s">
        <v>23</v>
      </c>
      <c r="I7" s="35">
        <v>3</v>
      </c>
      <c r="L7" s="269"/>
      <c r="M7" s="269"/>
      <c r="N7" s="270"/>
    </row>
    <row r="8" spans="4:14" x14ac:dyDescent="0.2">
      <c r="E8" s="1" t="s">
        <v>17</v>
      </c>
      <c r="G8" s="1" t="s">
        <v>18</v>
      </c>
    </row>
    <row r="9" spans="4:14" x14ac:dyDescent="0.2">
      <c r="G9" s="1" t="s">
        <v>19</v>
      </c>
    </row>
    <row r="10" spans="4:14" x14ac:dyDescent="0.2">
      <c r="G10" s="1" t="s">
        <v>20</v>
      </c>
    </row>
    <row r="11" spans="4:14" x14ac:dyDescent="0.2">
      <c r="G11" s="1" t="s">
        <v>21</v>
      </c>
    </row>
  </sheetData>
  <sheetProtection password="87C5" sheet="1"/>
  <mergeCells count="1">
    <mergeCell ref="L4:N7"/>
  </mergeCells>
  <phoneticPr fontId="2" type="noConversion"/>
  <hyperlinks>
    <hyperlink ref="L4:N7" location="Titel!A1" display="Hauptmenü" xr:uid="{00000000-0004-0000-0100-000000000000}"/>
  </hyperlink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>
    <pageSetUpPr autoPageBreaks="0" fitToPage="1"/>
  </sheetPr>
  <dimension ref="A1:AI706"/>
  <sheetViews>
    <sheetView showGridLines="0" showRowColHeaders="0" tabSelected="1" showOutlineSymbols="0" topLeftCell="N4" zoomScaleNormal="100" workbookViewId="0">
      <selection activeCell="Z20" sqref="Z20:AB23"/>
    </sheetView>
  </sheetViews>
  <sheetFormatPr baseColWidth="10" defaultRowHeight="12.75" x14ac:dyDescent="0.2"/>
  <cols>
    <col min="1" max="1" width="5.7109375" style="21" hidden="1" customWidth="1"/>
    <col min="2" max="2" width="5.7109375" style="19" hidden="1" customWidth="1"/>
    <col min="3" max="3" width="4.42578125" style="19" hidden="1" customWidth="1"/>
    <col min="4" max="5" width="10.85546875" style="20" hidden="1" customWidth="1"/>
    <col min="6" max="6" width="13.140625" style="21" hidden="1" customWidth="1"/>
    <col min="7" max="11" width="11.85546875" style="20" hidden="1" customWidth="1"/>
    <col min="12" max="12" width="4.42578125" style="20" hidden="1" customWidth="1"/>
    <col min="13" max="13" width="7.7109375" style="20" hidden="1" customWidth="1"/>
    <col min="14" max="16" width="7.7109375" style="20" customWidth="1"/>
    <col min="17" max="17" width="2.5703125" style="20" customWidth="1"/>
    <col min="18" max="18" width="17.85546875" style="21" bestFit="1" customWidth="1"/>
    <col min="19" max="19" width="4" style="21" customWidth="1"/>
    <col min="20" max="20" width="16.140625" style="21" bestFit="1" customWidth="1"/>
    <col min="21" max="21" width="7.85546875" style="21" customWidth="1"/>
    <col min="22" max="22" width="16.140625" style="21" bestFit="1" customWidth="1"/>
    <col min="23" max="23" width="14.140625" style="21" customWidth="1"/>
    <col min="24" max="24" width="17.28515625" style="21" customWidth="1"/>
    <col min="25" max="25" width="13.140625" style="21" customWidth="1"/>
    <col min="26" max="26" width="16.140625" style="21" bestFit="1" customWidth="1"/>
    <col min="27" max="27" width="11.7109375" style="21" customWidth="1"/>
    <col min="28" max="28" width="5.85546875" style="21" customWidth="1"/>
    <col min="29" max="29" width="7.7109375" style="21" hidden="1" customWidth="1"/>
    <col min="30" max="30" width="8.28515625" style="21" hidden="1" customWidth="1"/>
    <col min="31" max="32" width="7.28515625" style="21" hidden="1" customWidth="1"/>
    <col min="33" max="35" width="11.42578125" style="21" hidden="1" customWidth="1"/>
    <col min="36" max="16384" width="11.42578125" style="21"/>
  </cols>
  <sheetData>
    <row r="1" spans="1:35" x14ac:dyDescent="0.2">
      <c r="N1" s="5"/>
      <c r="O1" s="5"/>
      <c r="P1" s="5"/>
      <c r="Q1" s="5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5" ht="28.5" customHeight="1" thickBot="1" x14ac:dyDescent="0.55000000000000004">
      <c r="N2" s="5"/>
      <c r="O2" s="5"/>
      <c r="P2" s="5"/>
      <c r="Q2" s="5"/>
      <c r="R2" s="66" t="s">
        <v>26</v>
      </c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5" s="9" customFormat="1" ht="55.5" customHeight="1" x14ac:dyDescent="0.25">
      <c r="B3" s="10"/>
      <c r="C3" s="10"/>
      <c r="D3" s="275" t="s">
        <v>3</v>
      </c>
      <c r="E3" s="276"/>
      <c r="F3" s="11" t="s">
        <v>32</v>
      </c>
      <c r="G3" s="285" t="s">
        <v>11</v>
      </c>
      <c r="H3" s="285"/>
      <c r="I3" s="285"/>
      <c r="J3" s="285"/>
      <c r="K3" s="286"/>
      <c r="L3" s="12"/>
      <c r="M3" s="12"/>
      <c r="N3" s="3"/>
      <c r="O3" s="3"/>
      <c r="P3" s="3"/>
      <c r="Q3" s="3"/>
      <c r="R3" s="246" t="s">
        <v>200</v>
      </c>
      <c r="S3" s="2"/>
      <c r="T3" s="28"/>
      <c r="U3" s="250"/>
      <c r="V3" s="2"/>
      <c r="W3" s="252" t="s">
        <v>202</v>
      </c>
      <c r="X3" s="2"/>
      <c r="Y3" s="2"/>
      <c r="Z3" s="2"/>
      <c r="AA3" s="2"/>
      <c r="AB3" s="2"/>
    </row>
    <row r="4" spans="1:35" s="9" customFormat="1" ht="12" customHeight="1" x14ac:dyDescent="0.2">
      <c r="B4" s="10"/>
      <c r="C4" s="10"/>
      <c r="D4" s="277"/>
      <c r="E4" s="278"/>
      <c r="F4" s="13"/>
      <c r="G4" s="287" t="s">
        <v>0</v>
      </c>
      <c r="H4" s="287"/>
      <c r="I4" s="287"/>
      <c r="J4" s="287"/>
      <c r="K4" s="288"/>
      <c r="L4" s="12"/>
      <c r="M4" s="12"/>
      <c r="N4" s="3"/>
      <c r="O4" s="3"/>
      <c r="P4" s="3"/>
      <c r="Q4" s="3"/>
      <c r="R4" s="67"/>
      <c r="S4" s="67"/>
      <c r="T4" s="67"/>
      <c r="U4" s="2"/>
      <c r="V4" s="2"/>
      <c r="W4" s="2" t="s">
        <v>160</v>
      </c>
      <c r="X4" s="2"/>
      <c r="Y4" s="2"/>
      <c r="Z4" s="2"/>
      <c r="AA4" s="2"/>
      <c r="AB4" s="2"/>
    </row>
    <row r="5" spans="1:35" s="9" customFormat="1" ht="18" x14ac:dyDescent="0.25">
      <c r="B5" s="10"/>
      <c r="C5" s="10"/>
      <c r="D5" s="277"/>
      <c r="E5" s="278"/>
      <c r="F5" s="13"/>
      <c r="G5" s="14"/>
      <c r="H5" s="14"/>
      <c r="I5" s="14"/>
      <c r="J5" s="14"/>
      <c r="K5" s="15"/>
      <c r="L5" s="12"/>
      <c r="M5" s="12"/>
      <c r="N5" s="3"/>
      <c r="O5" s="3"/>
      <c r="P5" s="3"/>
      <c r="Q5" s="3"/>
      <c r="R5" s="68" t="s">
        <v>14</v>
      </c>
      <c r="S5" s="67"/>
      <c r="T5" s="68" t="s">
        <v>15</v>
      </c>
      <c r="U5" s="4"/>
      <c r="V5" s="2"/>
      <c r="W5" s="2"/>
      <c r="X5" s="2"/>
      <c r="Y5" s="2"/>
      <c r="Z5" s="2"/>
      <c r="AA5" s="2"/>
      <c r="AB5" s="2"/>
    </row>
    <row r="6" spans="1:35" s="9" customFormat="1" ht="12" customHeight="1" thickBot="1" x14ac:dyDescent="0.3">
      <c r="B6" s="10"/>
      <c r="C6" s="10"/>
      <c r="D6" s="277"/>
      <c r="E6" s="278"/>
      <c r="F6" s="13"/>
      <c r="G6" s="14"/>
      <c r="H6" s="14"/>
      <c r="I6" s="14"/>
      <c r="J6" s="14"/>
      <c r="K6" s="15"/>
      <c r="L6" s="12"/>
      <c r="M6" s="12"/>
      <c r="N6" s="3"/>
      <c r="O6" s="3"/>
      <c r="P6" s="3"/>
      <c r="Q6" s="3"/>
      <c r="R6" s="27"/>
      <c r="S6" s="2"/>
      <c r="T6" s="27"/>
      <c r="U6" s="4"/>
      <c r="V6" s="2"/>
      <c r="W6" s="2"/>
      <c r="X6" s="2"/>
      <c r="Y6" s="2"/>
      <c r="Z6" s="2"/>
      <c r="AA6" s="2"/>
      <c r="AB6" s="2"/>
    </row>
    <row r="7" spans="1:35" s="58" customFormat="1" ht="24.75" customHeight="1" thickBot="1" x14ac:dyDescent="0.25">
      <c r="B7" s="59"/>
      <c r="C7" s="59"/>
      <c r="D7" s="277"/>
      <c r="E7" s="278"/>
      <c r="F7" s="60"/>
      <c r="G7" s="278" t="s">
        <v>1</v>
      </c>
      <c r="H7" s="278"/>
      <c r="I7" s="278"/>
      <c r="J7" s="278"/>
      <c r="K7" s="284"/>
      <c r="L7" s="62"/>
      <c r="M7" s="62"/>
      <c r="N7" s="289" t="s">
        <v>161</v>
      </c>
      <c r="O7" s="289"/>
      <c r="P7" s="289"/>
      <c r="Q7" s="64"/>
      <c r="R7" s="231">
        <v>6900</v>
      </c>
      <c r="S7" s="63"/>
      <c r="T7" s="69">
        <f>R7/R11*T11</f>
        <v>3450</v>
      </c>
      <c r="U7" s="63"/>
      <c r="V7" s="63"/>
      <c r="W7" s="63"/>
      <c r="X7" s="63"/>
      <c r="Y7" s="63"/>
      <c r="Z7" s="63"/>
      <c r="AA7" s="63"/>
      <c r="AB7" s="63"/>
    </row>
    <row r="8" spans="1:35" s="58" customFormat="1" ht="15" customHeight="1" thickBot="1" x14ac:dyDescent="0.25">
      <c r="B8" s="59"/>
      <c r="C8" s="59"/>
      <c r="D8" s="277"/>
      <c r="E8" s="278"/>
      <c r="F8" s="60"/>
      <c r="G8" s="43"/>
      <c r="H8" s="43"/>
      <c r="I8" s="43"/>
      <c r="J8" s="43"/>
      <c r="K8" s="61"/>
      <c r="L8" s="62"/>
      <c r="M8" s="62"/>
      <c r="N8" s="70"/>
      <c r="O8" s="70"/>
      <c r="P8" s="70"/>
      <c r="Q8" s="64"/>
      <c r="R8" s="72"/>
      <c r="S8" s="71"/>
      <c r="T8" s="72"/>
      <c r="U8" s="63"/>
      <c r="V8" s="63"/>
      <c r="W8" s="63"/>
      <c r="X8" s="63"/>
      <c r="Y8" s="63"/>
      <c r="Z8" s="63"/>
      <c r="AA8" s="63"/>
      <c r="AB8" s="63"/>
      <c r="AD8" s="58" t="s">
        <v>166</v>
      </c>
    </row>
    <row r="9" spans="1:35" s="58" customFormat="1" ht="24" customHeight="1" thickBot="1" x14ac:dyDescent="0.25">
      <c r="B9" s="59"/>
      <c r="C9" s="59"/>
      <c r="D9" s="277"/>
      <c r="E9" s="278"/>
      <c r="F9" s="60"/>
      <c r="G9" s="43"/>
      <c r="H9" s="43"/>
      <c r="I9" s="43"/>
      <c r="J9" s="43"/>
      <c r="K9" s="61"/>
      <c r="L9" s="62"/>
      <c r="M9" s="62"/>
      <c r="N9" s="289" t="s">
        <v>201</v>
      </c>
      <c r="O9" s="289"/>
      <c r="P9" s="289"/>
      <c r="Q9" s="64"/>
      <c r="R9" s="69">
        <f ca="1">Netto_1</f>
        <v>4471.6856250000001</v>
      </c>
      <c r="S9" s="71"/>
      <c r="T9" s="69">
        <f ca="1">Netto_2</f>
        <v>2505.9075000000003</v>
      </c>
      <c r="U9" s="63"/>
      <c r="V9" s="63"/>
      <c r="W9" s="63"/>
      <c r="X9" s="63"/>
      <c r="Y9" s="76" t="s">
        <v>33</v>
      </c>
      <c r="Z9" s="63"/>
      <c r="AA9" s="63"/>
      <c r="AB9" s="63"/>
      <c r="AD9" s="58" t="s">
        <v>210</v>
      </c>
    </row>
    <row r="10" spans="1:35" s="58" customFormat="1" ht="15" customHeight="1" thickBot="1" x14ac:dyDescent="0.25">
      <c r="B10" s="59"/>
      <c r="C10" s="59"/>
      <c r="D10" s="277"/>
      <c r="E10" s="278"/>
      <c r="F10" s="60"/>
      <c r="G10" s="43"/>
      <c r="H10" s="43"/>
      <c r="I10" s="43"/>
      <c r="J10" s="43"/>
      <c r="K10" s="61"/>
      <c r="L10" s="62"/>
      <c r="M10" s="62"/>
      <c r="N10" s="70"/>
      <c r="O10" s="70"/>
      <c r="P10" s="70"/>
      <c r="Q10" s="64"/>
      <c r="R10" s="73"/>
      <c r="S10" s="71"/>
      <c r="T10" s="72"/>
      <c r="U10" s="63"/>
      <c r="V10" s="63"/>
      <c r="W10" s="63"/>
      <c r="X10" s="63"/>
      <c r="Y10" s="63"/>
      <c r="Z10" s="63"/>
      <c r="AA10" s="63"/>
      <c r="AB10" s="63"/>
      <c r="AD10" s="58" t="s">
        <v>203</v>
      </c>
    </row>
    <row r="11" spans="1:35" s="58" customFormat="1" ht="24" customHeight="1" thickBot="1" x14ac:dyDescent="0.25">
      <c r="B11" s="59"/>
      <c r="C11" s="59"/>
      <c r="D11" s="277"/>
      <c r="E11" s="278"/>
      <c r="F11" s="60" t="s">
        <v>2</v>
      </c>
      <c r="G11" s="43" t="s">
        <v>12</v>
      </c>
      <c r="H11" s="43" t="s">
        <v>4</v>
      </c>
      <c r="I11" s="43" t="s">
        <v>5</v>
      </c>
      <c r="J11" s="43" t="s">
        <v>6</v>
      </c>
      <c r="K11" s="61" t="s">
        <v>7</v>
      </c>
      <c r="L11" s="62"/>
      <c r="M11" s="62"/>
      <c r="N11" s="289" t="s">
        <v>165</v>
      </c>
      <c r="O11" s="289"/>
      <c r="P11" s="289"/>
      <c r="Q11" s="63"/>
      <c r="R11" s="247">
        <v>35</v>
      </c>
      <c r="S11" s="63"/>
      <c r="T11" s="247">
        <v>17.5</v>
      </c>
      <c r="U11" s="291">
        <f>1-T11/R11</f>
        <v>0.5</v>
      </c>
      <c r="V11" s="292"/>
      <c r="W11" s="63"/>
      <c r="X11" s="63"/>
      <c r="Y11" s="63"/>
      <c r="Z11" s="63"/>
      <c r="AA11" s="63"/>
      <c r="AB11" s="63"/>
      <c r="AF11" s="248">
        <v>1</v>
      </c>
    </row>
    <row r="12" spans="1:35" s="58" customFormat="1" ht="15" customHeight="1" x14ac:dyDescent="0.2">
      <c r="B12" s="59"/>
      <c r="C12" s="59"/>
      <c r="D12" s="42"/>
      <c r="E12" s="43"/>
      <c r="F12" s="60"/>
      <c r="G12" s="43"/>
      <c r="H12" s="43"/>
      <c r="I12" s="43"/>
      <c r="J12" s="43"/>
      <c r="K12" s="61"/>
      <c r="L12" s="62"/>
      <c r="M12" s="62"/>
      <c r="N12" s="64"/>
      <c r="O12" s="64"/>
      <c r="P12" s="64"/>
      <c r="Q12" s="63"/>
      <c r="R12" s="65"/>
      <c r="S12" s="63"/>
      <c r="T12" s="65"/>
      <c r="U12" s="63"/>
      <c r="V12" s="63"/>
      <c r="W12" s="63"/>
      <c r="X12" s="63"/>
      <c r="Y12" s="63"/>
      <c r="Z12" s="63"/>
      <c r="AA12" s="63"/>
      <c r="AB12" s="63"/>
    </row>
    <row r="13" spans="1:35" s="9" customFormat="1" ht="2.25" customHeight="1" thickBot="1" x14ac:dyDescent="0.25">
      <c r="B13" s="10"/>
      <c r="C13" s="10"/>
      <c r="D13" s="16" t="s">
        <v>8</v>
      </c>
      <c r="E13" s="17" t="s">
        <v>9</v>
      </c>
      <c r="F13" s="18"/>
      <c r="G13" s="282" t="s">
        <v>10</v>
      </c>
      <c r="H13" s="282"/>
      <c r="I13" s="282"/>
      <c r="J13" s="282"/>
      <c r="K13" s="283"/>
      <c r="L13" s="12"/>
      <c r="M13" s="12"/>
      <c r="N13" s="12"/>
      <c r="O13" s="12"/>
      <c r="P13" s="12"/>
      <c r="Q13" s="12"/>
    </row>
    <row r="14" spans="1:35" s="9" customFormat="1" ht="27" customHeight="1" x14ac:dyDescent="0.2">
      <c r="B14" s="10"/>
      <c r="C14" s="10"/>
      <c r="D14" s="14"/>
      <c r="E14" s="14"/>
      <c r="F14" s="13"/>
      <c r="G14" s="14"/>
      <c r="H14" s="14"/>
      <c r="I14" s="14"/>
      <c r="J14" s="14"/>
      <c r="K14" s="14"/>
      <c r="L14" s="12"/>
      <c r="M14" s="12"/>
      <c r="N14" s="3"/>
      <c r="O14" s="3"/>
      <c r="P14" s="3"/>
      <c r="Q14" s="3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D14" s="226" t="s">
        <v>162</v>
      </c>
      <c r="AE14" s="226" t="s">
        <v>210</v>
      </c>
      <c r="AF14" s="226" t="s">
        <v>163</v>
      </c>
      <c r="AG14" s="9" t="s">
        <v>164</v>
      </c>
      <c r="AH14" s="229">
        <v>0.11</v>
      </c>
      <c r="AI14" s="230">
        <f>VLOOKUP(AH14,AD15:AF21,2,1)</f>
        <v>0.94</v>
      </c>
    </row>
    <row r="15" spans="1:35" ht="18" x14ac:dyDescent="0.25">
      <c r="A15" s="19">
        <f>IF(Info!$D$7=1,IF(OR($T$7&lt;D15,$T$7&gt;E15),0,"X"),0)</f>
        <v>0</v>
      </c>
      <c r="B15" s="19">
        <f>IF(Info!$D$7=1,IF(OR($R$7&lt;D15,$R$7&gt;E15),0,"X"),0)</f>
        <v>0</v>
      </c>
      <c r="D15" s="20">
        <v>0</v>
      </c>
      <c r="E15" s="20">
        <v>9.99</v>
      </c>
      <c r="F15" s="21" t="s">
        <v>29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N15" s="5"/>
      <c r="O15" s="5"/>
      <c r="P15" s="5"/>
      <c r="Q15" s="5"/>
      <c r="R15" s="28" t="s">
        <v>24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D15" s="227">
        <v>0</v>
      </c>
      <c r="AE15" s="227">
        <v>0.96</v>
      </c>
      <c r="AF15" s="228">
        <v>0.95499999999999996</v>
      </c>
    </row>
    <row r="16" spans="1:35" x14ac:dyDescent="0.2">
      <c r="A16" s="19">
        <f>IF(Info!$D$7=2,IF(OR($T$7&lt;D15,$T$7&gt;E15),0,"X"),0)</f>
        <v>0</v>
      </c>
      <c r="B16" s="19">
        <f>IF(Info!$D$7=2,IF(OR($R$7&lt;D15,$R$7&gt;E15),0,"X"),0)</f>
        <v>0</v>
      </c>
      <c r="D16" s="20" t="s">
        <v>30</v>
      </c>
      <c r="E16" s="20" t="s">
        <v>30</v>
      </c>
      <c r="F16" s="21" t="s">
        <v>31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N16" s="5"/>
      <c r="O16" s="5"/>
      <c r="P16" s="5"/>
      <c r="Q16" s="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D16" s="227">
        <v>0.10009999999999999</v>
      </c>
      <c r="AE16" s="227">
        <v>0.94</v>
      </c>
      <c r="AF16" s="228">
        <v>0.93500000000000005</v>
      </c>
    </row>
    <row r="17" spans="1:32" ht="18" x14ac:dyDescent="0.25">
      <c r="A17" s="19">
        <f>IF(Info!$D$7=1,IF(OR($T$7&lt;D17,$T$7&gt;E17),0,"X"),0)</f>
        <v>0</v>
      </c>
      <c r="B17" s="19">
        <f>IF(Info!$D$7=1,IF(OR($R$7&lt;D17,$R$7&gt;E17),0,"X"),0)</f>
        <v>0</v>
      </c>
      <c r="D17" s="20">
        <v>10</v>
      </c>
      <c r="E17" s="20">
        <v>29.99</v>
      </c>
      <c r="F17" s="21" t="s">
        <v>29</v>
      </c>
      <c r="G17" s="20">
        <v>10.72</v>
      </c>
      <c r="H17" s="20">
        <v>10.72</v>
      </c>
      <c r="I17" s="20">
        <v>10.72</v>
      </c>
      <c r="J17" s="20">
        <v>10.72</v>
      </c>
      <c r="K17" s="20">
        <v>9.2100000000000009</v>
      </c>
      <c r="N17" s="5"/>
      <c r="O17" s="5"/>
      <c r="P17" s="5"/>
      <c r="Q17" s="5"/>
      <c r="R17" s="6" t="s">
        <v>22</v>
      </c>
      <c r="S17" s="1"/>
      <c r="T17" s="1"/>
      <c r="U17" s="1"/>
      <c r="V17" s="24">
        <f>IF(ISERROR(VLOOKUP("X",$B$15:$L$706,5+Info!$I$7,FALSE)-VLOOKUP("X",$A$15:$L$706,6+Info!$I$7,FALSE))=TRUE,0,IF(VLOOKUP("X",$B$15:$L$706,5+Info!$I$7,FALSE)-VLOOKUP("X",$A$15:$L$706,6+Info!$I$7,FALSE)&lt;0,0,VLOOKUP("X",$B$15:$L$706,5+Info!$I$7,FALSE)-VLOOKUP("X",$A$15:$L$706,6+Info!$I$7,FALSE)))</f>
        <v>1217.3300000000002</v>
      </c>
      <c r="W17" s="24" t="s">
        <v>33</v>
      </c>
      <c r="X17" s="24"/>
      <c r="Y17" s="24"/>
      <c r="Z17" s="24"/>
      <c r="AA17" s="24"/>
      <c r="AB17" s="24"/>
      <c r="AD17" s="227">
        <v>0.2001</v>
      </c>
      <c r="AE17" s="227">
        <v>0.93</v>
      </c>
      <c r="AF17" s="228">
        <v>0.91500000000000004</v>
      </c>
    </row>
    <row r="18" spans="1:32" x14ac:dyDescent="0.2">
      <c r="A18" s="19">
        <f>IF(Info!$D$7=2,IF(OR($T$7&lt;D17,$T$7&gt;E17),0,"X"),0)</f>
        <v>0</v>
      </c>
      <c r="B18" s="19">
        <f>IF(Info!$D$7=2,IF(OR($R$7&lt;D17,$R$7&gt;E17),0,"X"),0)</f>
        <v>0</v>
      </c>
      <c r="D18" s="20" t="s">
        <v>30</v>
      </c>
      <c r="E18" s="20" t="s">
        <v>30</v>
      </c>
      <c r="F18" s="21" t="s">
        <v>31</v>
      </c>
      <c r="G18" s="20">
        <v>9.6</v>
      </c>
      <c r="H18" s="20">
        <v>9.6</v>
      </c>
      <c r="I18" s="20">
        <v>9.6</v>
      </c>
      <c r="J18" s="20">
        <v>9.6</v>
      </c>
      <c r="K18" s="20">
        <v>8.25</v>
      </c>
      <c r="N18" s="5"/>
      <c r="O18" s="5"/>
      <c r="P18" s="5"/>
      <c r="Q18" s="5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D18" s="227">
        <v>0.30009999999999998</v>
      </c>
      <c r="AE18" s="227">
        <v>0.91</v>
      </c>
      <c r="AF18" s="228">
        <v>0.89500000000000002</v>
      </c>
    </row>
    <row r="19" spans="1:32" ht="18" x14ac:dyDescent="0.25">
      <c r="A19" s="19">
        <f>IF(Info!$D$7=1,IF(OR($T$7&lt;D19,$T$7&gt;E19),0,"X"),0)</f>
        <v>0</v>
      </c>
      <c r="B19" s="19">
        <f>IF(Info!$D$7=1,IF(OR($R$7&lt;D19,$R$7&gt;E19),0,"X"),0)</f>
        <v>0</v>
      </c>
      <c r="D19" s="20">
        <v>30</v>
      </c>
      <c r="E19" s="20">
        <v>49.99</v>
      </c>
      <c r="F19" s="21" t="s">
        <v>29</v>
      </c>
      <c r="G19" s="20">
        <v>21.44</v>
      </c>
      <c r="H19" s="20">
        <v>21.44</v>
      </c>
      <c r="I19" s="20">
        <v>21.44</v>
      </c>
      <c r="J19" s="20">
        <v>21.44</v>
      </c>
      <c r="K19" s="20">
        <v>18.43</v>
      </c>
      <c r="N19" s="5"/>
      <c r="O19" s="5"/>
      <c r="P19" s="5"/>
      <c r="Q19" s="5"/>
      <c r="R19" s="279" t="s">
        <v>199</v>
      </c>
      <c r="S19" s="279"/>
      <c r="T19" s="279"/>
      <c r="U19" s="1"/>
      <c r="V19" s="25">
        <f ca="1">W34</f>
        <v>2505.9075000000003</v>
      </c>
      <c r="W19" s="280"/>
      <c r="X19" s="281"/>
      <c r="Y19" s="25"/>
      <c r="Z19" s="25"/>
      <c r="AA19" s="25"/>
      <c r="AB19" s="25"/>
      <c r="AD19" s="227">
        <v>0.40010000000000001</v>
      </c>
      <c r="AE19" s="228">
        <v>0.90500000000000003</v>
      </c>
      <c r="AF19" s="228">
        <v>0.86499999999999999</v>
      </c>
    </row>
    <row r="20" spans="1:32" ht="14.25" x14ac:dyDescent="0.2">
      <c r="A20" s="19">
        <f>IF(Info!$D$7=2,IF(OR($T$7&lt;D19,$T$7&gt;E19),0,"X"),0)</f>
        <v>0</v>
      </c>
      <c r="B20" s="19">
        <f>IF(Info!$D$7=2,IF(OR($R$7&lt;D19,$R$7&gt;E19),0,"X"),0)</f>
        <v>0</v>
      </c>
      <c r="D20" s="20" t="s">
        <v>30</v>
      </c>
      <c r="E20" s="20" t="s">
        <v>30</v>
      </c>
      <c r="F20" s="21" t="s">
        <v>31</v>
      </c>
      <c r="G20" s="20">
        <v>19.2</v>
      </c>
      <c r="H20" s="20">
        <v>19.2</v>
      </c>
      <c r="I20" s="20">
        <v>19.2</v>
      </c>
      <c r="J20" s="20">
        <v>19.2</v>
      </c>
      <c r="K20" s="20">
        <v>16.5</v>
      </c>
      <c r="N20" s="5"/>
      <c r="O20" s="5"/>
      <c r="P20" s="5"/>
      <c r="Q20" s="5"/>
      <c r="R20" s="1"/>
      <c r="S20" s="1"/>
      <c r="T20" s="1"/>
      <c r="U20" s="1"/>
      <c r="V20" s="8"/>
      <c r="W20" s="75"/>
      <c r="X20" s="75"/>
      <c r="Y20" s="8"/>
      <c r="Z20" s="271" t="s">
        <v>25</v>
      </c>
      <c r="AA20" s="271"/>
      <c r="AB20" s="272"/>
      <c r="AD20" s="227">
        <v>0.60009999999999997</v>
      </c>
      <c r="AE20" s="228">
        <v>0.88500000000000001</v>
      </c>
      <c r="AF20" s="228">
        <v>0.83499999999999996</v>
      </c>
    </row>
    <row r="21" spans="1:32" ht="18" x14ac:dyDescent="0.25">
      <c r="A21" s="19">
        <f>IF(Info!$D$7=1,IF(OR($T$7&lt;D21,$T$7&gt;E21),0,"X"),0)</f>
        <v>0</v>
      </c>
      <c r="B21" s="19">
        <f>IF(Info!$D$7=1,IF(OR($R$7&lt;D21,$R$7&gt;E21),0,"X"),0)</f>
        <v>0</v>
      </c>
      <c r="D21" s="20">
        <v>50</v>
      </c>
      <c r="E21" s="20">
        <v>69.989999999999995</v>
      </c>
      <c r="F21" s="21" t="s">
        <v>29</v>
      </c>
      <c r="G21" s="20">
        <v>32.159999999999997</v>
      </c>
      <c r="H21" s="20">
        <v>32.159999999999997</v>
      </c>
      <c r="I21" s="20">
        <v>32.159999999999997</v>
      </c>
      <c r="J21" s="20">
        <v>32.159999999999997</v>
      </c>
      <c r="K21" s="20">
        <v>27.64</v>
      </c>
      <c r="N21" s="290">
        <f>VLOOKUP(U11,AD15:AF21,1+Para,1)</f>
        <v>0.90500000000000003</v>
      </c>
      <c r="O21" s="290"/>
      <c r="P21" s="290"/>
      <c r="Q21" s="5"/>
      <c r="R21" s="7" t="s">
        <v>28</v>
      </c>
      <c r="S21" s="7"/>
      <c r="T21" s="7"/>
      <c r="U21" s="1"/>
      <c r="V21" s="25">
        <f ca="1">W49</f>
        <v>323.63799062499993</v>
      </c>
      <c r="W21" s="320" t="s">
        <v>211</v>
      </c>
      <c r="X21" s="281"/>
      <c r="Y21" s="26"/>
      <c r="Z21" s="271"/>
      <c r="AA21" s="271"/>
      <c r="AB21" s="272"/>
      <c r="AD21" s="227">
        <v>0.80010000000000003</v>
      </c>
      <c r="AE21" s="228">
        <v>0.85499999999999998</v>
      </c>
      <c r="AF21" s="228">
        <v>0.80500000000000005</v>
      </c>
    </row>
    <row r="22" spans="1:32" ht="13.5" thickBot="1" x14ac:dyDescent="0.25">
      <c r="A22" s="19">
        <f>IF(Info!$D$7=2,IF(OR($T$7&lt;D21,$T$7&gt;E21),0,"X"),0)</f>
        <v>0</v>
      </c>
      <c r="B22" s="19">
        <f>IF(Info!$D$7=2,IF(OR($R$7&lt;D21,$R$7&gt;E21),0,"X"),0)</f>
        <v>0</v>
      </c>
      <c r="D22" s="20" t="s">
        <v>30</v>
      </c>
      <c r="E22" s="20" t="s">
        <v>30</v>
      </c>
      <c r="F22" s="21" t="s">
        <v>31</v>
      </c>
      <c r="G22" s="20">
        <v>28.8</v>
      </c>
      <c r="H22" s="20">
        <v>28.8</v>
      </c>
      <c r="I22" s="20">
        <v>28.8</v>
      </c>
      <c r="J22" s="20">
        <v>28.8</v>
      </c>
      <c r="K22" s="20">
        <v>24.75</v>
      </c>
      <c r="N22" s="5"/>
      <c r="O22" s="5"/>
      <c r="P22" s="5"/>
      <c r="Q22" s="5"/>
      <c r="R22" s="1"/>
      <c r="S22" s="1"/>
      <c r="T22" s="1"/>
      <c r="U22" s="1"/>
      <c r="V22" s="1"/>
      <c r="W22" s="1"/>
      <c r="X22" s="1"/>
      <c r="Y22" s="1"/>
      <c r="Z22" s="271"/>
      <c r="AA22" s="271"/>
      <c r="AB22" s="272"/>
      <c r="AD22" s="227">
        <v>1</v>
      </c>
      <c r="AE22" s="228">
        <v>0.85499999999999998</v>
      </c>
      <c r="AF22" s="228">
        <v>0.80500000000000005</v>
      </c>
    </row>
    <row r="23" spans="1:32" ht="24" customHeight="1" thickTop="1" thickBot="1" x14ac:dyDescent="0.3">
      <c r="A23" s="19">
        <f>IF(Info!$D$7=1,IF(OR($T$7&lt;D23,$T$7&gt;E23),0,"X"),0)</f>
        <v>0</v>
      </c>
      <c r="B23" s="19">
        <f>IF(Info!$D$7=1,IF(OR($R$7&lt;D23,$R$7&gt;E23),0,"X"),0)</f>
        <v>0</v>
      </c>
      <c r="D23" s="20">
        <v>70</v>
      </c>
      <c r="E23" s="20">
        <v>89.99</v>
      </c>
      <c r="F23" s="21" t="s">
        <v>29</v>
      </c>
      <c r="G23" s="20">
        <v>42.88</v>
      </c>
      <c r="H23" s="20">
        <v>42.88</v>
      </c>
      <c r="I23" s="20">
        <v>42.88</v>
      </c>
      <c r="J23" s="20">
        <v>42.88</v>
      </c>
      <c r="K23" s="20">
        <v>36.85</v>
      </c>
      <c r="N23" s="5"/>
      <c r="O23" s="5"/>
      <c r="P23" s="5"/>
      <c r="Q23" s="5"/>
      <c r="R23" s="279" t="s">
        <v>197</v>
      </c>
      <c r="S23" s="279"/>
      <c r="T23" s="279"/>
      <c r="U23" s="1"/>
      <c r="V23" s="74">
        <f ca="1">V17+V19+V21</f>
        <v>4046.8754906250001</v>
      </c>
      <c r="W23" s="25" t="s">
        <v>198</v>
      </c>
      <c r="X23" s="245">
        <f ca="1">(R9-V23)*-1</f>
        <v>-424.81013437499996</v>
      </c>
      <c r="Y23" s="25"/>
      <c r="Z23" s="273"/>
      <c r="AA23" s="273"/>
      <c r="AB23" s="274"/>
    </row>
    <row r="24" spans="1:32" ht="13.5" thickTop="1" x14ac:dyDescent="0.2">
      <c r="A24" s="19">
        <f>IF(Info!$D$7=2,IF(OR($T$7&lt;D23,$T$7&gt;E23),0,"X"),0)</f>
        <v>0</v>
      </c>
      <c r="B24" s="19">
        <f>IF(Info!$D$7=2,IF(OR($R$7&lt;D23,$R$7&gt;E23),0,"X"),0)</f>
        <v>0</v>
      </c>
      <c r="D24" s="20" t="s">
        <v>30</v>
      </c>
      <c r="E24" s="20" t="s">
        <v>30</v>
      </c>
      <c r="F24" s="21" t="s">
        <v>31</v>
      </c>
      <c r="G24" s="20">
        <v>38.4</v>
      </c>
      <c r="H24" s="20">
        <v>38.4</v>
      </c>
      <c r="I24" s="20">
        <v>38.4</v>
      </c>
      <c r="J24" s="20">
        <v>38.4</v>
      </c>
      <c r="K24" s="20">
        <v>33</v>
      </c>
      <c r="N24" s="5"/>
      <c r="O24" s="5"/>
      <c r="P24" s="5"/>
      <c r="Q24" s="5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32" x14ac:dyDescent="0.2">
      <c r="A25" s="19">
        <f>IF(Info!$D$7=1,IF(OR($T$7&lt;D25,$T$7&gt;E25),0,"X"),0)</f>
        <v>0</v>
      </c>
      <c r="B25" s="19">
        <f>IF(Info!$D$7=1,IF(OR($R$7&lt;D25,$R$7&gt;E25),0,"X"),0)</f>
        <v>0</v>
      </c>
      <c r="D25" s="20">
        <v>90</v>
      </c>
      <c r="E25" s="20">
        <v>109.99</v>
      </c>
      <c r="F25" s="21" t="s">
        <v>29</v>
      </c>
      <c r="G25" s="20">
        <v>53.6</v>
      </c>
      <c r="H25" s="20">
        <v>53.6</v>
      </c>
      <c r="I25" s="20">
        <v>53.6</v>
      </c>
      <c r="J25" s="20">
        <v>53.6</v>
      </c>
      <c r="K25" s="20">
        <v>46.06</v>
      </c>
      <c r="N25" s="5"/>
      <c r="O25" s="5"/>
      <c r="P25" s="5"/>
      <c r="Q25" s="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32" x14ac:dyDescent="0.2">
      <c r="A26" s="19">
        <f>IF(Info!$D$7=2,IF(OR($T$7&lt;D25,$T$7&gt;E25),0,"X"),0)</f>
        <v>0</v>
      </c>
      <c r="B26" s="19">
        <f>IF(Info!$D$7=2,IF(OR($R$7&lt;D25,$R$7&gt;E25),0,"X"),0)</f>
        <v>0</v>
      </c>
      <c r="D26" s="20" t="s">
        <v>30</v>
      </c>
      <c r="E26" s="20" t="s">
        <v>30</v>
      </c>
      <c r="F26" s="21" t="s">
        <v>31</v>
      </c>
      <c r="G26" s="20">
        <v>48</v>
      </c>
      <c r="H26" s="20">
        <v>48</v>
      </c>
      <c r="I26" s="20">
        <v>48</v>
      </c>
      <c r="J26" s="20">
        <v>48</v>
      </c>
      <c r="K26" s="20">
        <v>41.25</v>
      </c>
    </row>
    <row r="27" spans="1:32" x14ac:dyDescent="0.2">
      <c r="A27" s="19">
        <f>IF(Info!$D$7=1,IF(OR($T$7&lt;D27,$T$7&gt;E27),0,"X"),0)</f>
        <v>0</v>
      </c>
      <c r="B27" s="19">
        <f>IF(Info!$D$7=1,IF(OR($R$7&lt;D27,$R$7&gt;E27),0,"X"),0)</f>
        <v>0</v>
      </c>
      <c r="D27" s="20">
        <v>110</v>
      </c>
      <c r="E27" s="20">
        <v>129.99</v>
      </c>
      <c r="F27" s="21" t="s">
        <v>29</v>
      </c>
      <c r="G27" s="20">
        <v>64.319999999999993</v>
      </c>
      <c r="H27" s="20">
        <v>64.319999999999993</v>
      </c>
      <c r="I27" s="20">
        <v>64.319999999999993</v>
      </c>
      <c r="J27" s="20">
        <v>63.38</v>
      </c>
      <c r="K27" s="20">
        <v>55.28</v>
      </c>
    </row>
    <row r="28" spans="1:32" x14ac:dyDescent="0.2">
      <c r="A28" s="19">
        <f>IF(Info!$D$7=2,IF(OR($T$7&lt;D27,$T$7&gt;E27),0,"X"),0)</f>
        <v>0</v>
      </c>
      <c r="B28" s="19">
        <f>IF(Info!$D$7=2,IF(OR($R$7&lt;D27,$R$7&gt;E27),0,"X"),0)</f>
        <v>0</v>
      </c>
      <c r="D28" s="20" t="s">
        <v>30</v>
      </c>
      <c r="E28" s="20" t="s">
        <v>30</v>
      </c>
      <c r="F28" s="21" t="s">
        <v>31</v>
      </c>
      <c r="G28" s="20">
        <v>57.6</v>
      </c>
      <c r="H28" s="20">
        <v>57.6</v>
      </c>
      <c r="I28" s="20">
        <v>57.6</v>
      </c>
      <c r="J28" s="20">
        <v>56.75</v>
      </c>
      <c r="K28" s="20">
        <v>49.5</v>
      </c>
      <c r="O28" s="240" t="s">
        <v>167</v>
      </c>
      <c r="Q28" s="239" t="s">
        <v>168</v>
      </c>
    </row>
    <row r="29" spans="1:32" x14ac:dyDescent="0.2">
      <c r="A29" s="19">
        <f>IF(Info!$D$7=1,IF(OR($T$7&lt;D29,$T$7&gt;E29),0,"X"),0)</f>
        <v>0</v>
      </c>
      <c r="B29" s="19">
        <f>IF(Info!$D$7=1,IF(OR($R$7&lt;D29,$R$7&gt;E29),0,"X"),0)</f>
        <v>0</v>
      </c>
      <c r="D29" s="20">
        <v>130</v>
      </c>
      <c r="E29" s="20">
        <v>149.99</v>
      </c>
      <c r="F29" s="21" t="s">
        <v>29</v>
      </c>
      <c r="G29" s="20">
        <v>75.040000000000006</v>
      </c>
      <c r="H29" s="20">
        <v>75.040000000000006</v>
      </c>
      <c r="I29" s="20">
        <v>75.040000000000006</v>
      </c>
      <c r="J29" s="20">
        <v>72.59</v>
      </c>
      <c r="K29" s="20">
        <v>64.489999999999995</v>
      </c>
      <c r="P29" s="232" t="s">
        <v>169</v>
      </c>
      <c r="Q29" s="233"/>
      <c r="R29" s="234" t="s">
        <v>171</v>
      </c>
      <c r="S29" s="234"/>
      <c r="T29" s="234"/>
      <c r="U29" s="234"/>
      <c r="V29" s="235"/>
      <c r="W29" s="242">
        <f>IF(R7&gt;BBG,BBG,R7)</f>
        <v>6900</v>
      </c>
      <c r="X29" s="249" t="str">
        <f>IF(R7&gt;BBG,"Beitragsbemessungsgrenze überschritten!","")</f>
        <v/>
      </c>
    </row>
    <row r="30" spans="1:32" x14ac:dyDescent="0.2">
      <c r="A30" s="19">
        <f>IF(Info!$D$7=2,IF(OR($T$7&lt;D29,$T$7&gt;E29),0,"X"),0)</f>
        <v>0</v>
      </c>
      <c r="B30" s="19">
        <f>IF(Info!$D$7=2,IF(OR($R$7&lt;D29,$R$7&gt;E29),0,"X"),0)</f>
        <v>0</v>
      </c>
      <c r="D30" s="20" t="s">
        <v>30</v>
      </c>
      <c r="E30" s="20" t="s">
        <v>30</v>
      </c>
      <c r="F30" s="21" t="s">
        <v>31</v>
      </c>
      <c r="G30" s="20">
        <v>67.2</v>
      </c>
      <c r="H30" s="20">
        <v>67.2</v>
      </c>
      <c r="I30" s="20">
        <v>67.2</v>
      </c>
      <c r="J30" s="20">
        <v>65</v>
      </c>
      <c r="K30" s="20">
        <v>57.75</v>
      </c>
      <c r="P30" s="232" t="s">
        <v>170</v>
      </c>
      <c r="Q30" s="233"/>
      <c r="R30" s="251" t="s">
        <v>204</v>
      </c>
      <c r="S30" s="234"/>
      <c r="T30" s="234"/>
      <c r="U30" s="234"/>
      <c r="V30" s="235"/>
      <c r="W30" s="244">
        <f ca="1">IF(R7&lt;BBG,R9,Netto_3)</f>
        <v>4471.6856250000001</v>
      </c>
    </row>
    <row r="31" spans="1:32" x14ac:dyDescent="0.2">
      <c r="A31" s="19">
        <f>IF(Info!$D$7=1,IF(OR($T$7&lt;D31,$T$7&gt;E31),0,"X"),0)</f>
        <v>0</v>
      </c>
      <c r="B31" s="19">
        <f>IF(Info!$D$7=1,IF(OR($R$7&lt;D31,$R$7&gt;E31),0,"X"),0)</f>
        <v>0</v>
      </c>
      <c r="D31" s="20">
        <v>150</v>
      </c>
      <c r="E31" s="20">
        <v>169.99</v>
      </c>
      <c r="F31" s="21" t="s">
        <v>29</v>
      </c>
      <c r="G31" s="20">
        <v>85.76</v>
      </c>
      <c r="H31" s="20">
        <v>85.76</v>
      </c>
      <c r="I31" s="20">
        <v>85.76</v>
      </c>
      <c r="J31" s="20">
        <v>81.8</v>
      </c>
      <c r="K31" s="20">
        <v>73.7</v>
      </c>
    </row>
    <row r="32" spans="1:32" x14ac:dyDescent="0.2">
      <c r="A32" s="19">
        <f>IF(Info!$D$7=2,IF(OR($T$7&lt;D31,$T$7&gt;E31),0,"X"),0)</f>
        <v>0</v>
      </c>
      <c r="B32" s="19">
        <f>IF(Info!$D$7=2,IF(OR($R$7&lt;D31,$R$7&gt;E31),0,"X"),0)</f>
        <v>0</v>
      </c>
      <c r="D32" s="20" t="s">
        <v>30</v>
      </c>
      <c r="E32" s="20" t="s">
        <v>30</v>
      </c>
      <c r="F32" s="21" t="s">
        <v>31</v>
      </c>
      <c r="G32" s="20">
        <v>76.8</v>
      </c>
      <c r="H32" s="20">
        <v>76.8</v>
      </c>
      <c r="I32" s="20">
        <v>76.8</v>
      </c>
      <c r="J32" s="20">
        <v>73.25</v>
      </c>
      <c r="K32" s="20">
        <v>66</v>
      </c>
      <c r="O32" s="240" t="s">
        <v>172</v>
      </c>
      <c r="Q32" s="9" t="s">
        <v>173</v>
      </c>
    </row>
    <row r="33" spans="1:24" x14ac:dyDescent="0.2">
      <c r="A33" s="19">
        <f>IF(Info!$D$7=1,IF(OR($T$7&lt;D33,$T$7&gt;E33),0,"X"),0)</f>
        <v>0</v>
      </c>
      <c r="B33" s="19">
        <f>IF(Info!$D$7=1,IF(OR($R$7&lt;D33,$R$7&gt;E33),0,"X"),0)</f>
        <v>0</v>
      </c>
      <c r="D33" s="20">
        <v>170</v>
      </c>
      <c r="E33" s="20">
        <v>189.99</v>
      </c>
      <c r="F33" s="21" t="s">
        <v>29</v>
      </c>
      <c r="G33" s="20">
        <v>96.48</v>
      </c>
      <c r="H33" s="20">
        <v>96.48</v>
      </c>
      <c r="I33" s="20">
        <v>96.48</v>
      </c>
      <c r="J33" s="20">
        <v>91.01</v>
      </c>
      <c r="K33" s="20">
        <v>82.91</v>
      </c>
      <c r="P33" s="232" t="s">
        <v>174</v>
      </c>
      <c r="Q33" s="233"/>
      <c r="R33" s="234" t="s">
        <v>176</v>
      </c>
      <c r="S33" s="234"/>
      <c r="T33" s="234"/>
      <c r="U33" s="234"/>
      <c r="V33" s="235"/>
      <c r="W33" s="242">
        <f>IF(T7&gt;BBG,BBG,T7)</f>
        <v>3450</v>
      </c>
      <c r="X33" s="249" t="str">
        <f>IF(T7&gt;BBG,"Beitragsbemessungsgrenze überschritten!","")</f>
        <v/>
      </c>
    </row>
    <row r="34" spans="1:24" x14ac:dyDescent="0.2">
      <c r="A34" s="19">
        <f>IF(Info!$D$7=2,IF(OR($T$7&lt;D33,$T$7&gt;E33),0,"X"),0)</f>
        <v>0</v>
      </c>
      <c r="B34" s="19">
        <f>IF(Info!$D$7=2,IF(OR($R$7&lt;D33,$R$7&gt;E33),0,"X"),0)</f>
        <v>0</v>
      </c>
      <c r="D34" s="20" t="s">
        <v>30</v>
      </c>
      <c r="E34" s="20" t="s">
        <v>30</v>
      </c>
      <c r="F34" s="21" t="s">
        <v>31</v>
      </c>
      <c r="G34" s="20">
        <v>86.4</v>
      </c>
      <c r="H34" s="20">
        <v>86.4</v>
      </c>
      <c r="I34" s="20">
        <v>86.4</v>
      </c>
      <c r="J34" s="20">
        <v>81.5</v>
      </c>
      <c r="K34" s="20">
        <v>74.25</v>
      </c>
      <c r="P34" s="232" t="s">
        <v>175</v>
      </c>
      <c r="Q34" s="236"/>
      <c r="R34" s="237" t="s">
        <v>177</v>
      </c>
      <c r="S34" s="237"/>
      <c r="T34" s="237"/>
      <c r="U34" s="237"/>
      <c r="V34" s="238"/>
      <c r="W34" s="244">
        <f ca="1">IF(T7&gt;BBG,Netto_3,T9)</f>
        <v>2505.9075000000003</v>
      </c>
    </row>
    <row r="35" spans="1:24" x14ac:dyDescent="0.2">
      <c r="A35" s="19">
        <f>IF(Info!$D$7=1,IF(OR($T$7&lt;D35,$T$7&gt;E35),0,"X"),0)</f>
        <v>0</v>
      </c>
      <c r="B35" s="19">
        <f>IF(Info!$D$7=1,IF(OR($R$7&lt;D35,$R$7&gt;E35),0,"X"),0)</f>
        <v>0</v>
      </c>
      <c r="D35" s="20">
        <v>190</v>
      </c>
      <c r="E35" s="20">
        <v>209.99</v>
      </c>
      <c r="F35" s="21" t="s">
        <v>29</v>
      </c>
      <c r="G35" s="20">
        <v>107.2</v>
      </c>
      <c r="H35" s="20">
        <v>107.2</v>
      </c>
      <c r="I35" s="20">
        <v>107.2</v>
      </c>
      <c r="J35" s="20">
        <v>100.23</v>
      </c>
      <c r="K35" s="20">
        <v>92.13</v>
      </c>
    </row>
    <row r="36" spans="1:24" x14ac:dyDescent="0.2">
      <c r="A36" s="19">
        <f>IF(Info!$D$7=2,IF(OR($T$7&lt;D35,$T$7&gt;E35),0,"X"),0)</f>
        <v>0</v>
      </c>
      <c r="B36" s="19">
        <f>IF(Info!$D$7=2,IF(OR($R$7&lt;D35,$R$7&gt;E35),0,"X"),0)</f>
        <v>0</v>
      </c>
      <c r="D36" s="20" t="s">
        <v>30</v>
      </c>
      <c r="E36" s="20" t="s">
        <v>30</v>
      </c>
      <c r="F36" s="21" t="s">
        <v>31</v>
      </c>
      <c r="G36" s="20">
        <v>96</v>
      </c>
      <c r="H36" s="20">
        <v>96</v>
      </c>
      <c r="I36" s="20">
        <v>96</v>
      </c>
      <c r="J36" s="20">
        <v>89.75</v>
      </c>
      <c r="K36" s="20">
        <v>82.5</v>
      </c>
      <c r="O36" s="241" t="s">
        <v>179</v>
      </c>
      <c r="Q36" s="240" t="s">
        <v>178</v>
      </c>
    </row>
    <row r="37" spans="1:24" x14ac:dyDescent="0.2">
      <c r="A37" s="19">
        <f>IF(Info!$D$7=1,IF(OR($T$7&lt;D37,$T$7&gt;E37),0,"X"),0)</f>
        <v>0</v>
      </c>
      <c r="B37" s="19">
        <f>IF(Info!$D$7=1,IF(OR($R$7&lt;D37,$R$7&gt;E37),0,"X"),0)</f>
        <v>0</v>
      </c>
      <c r="D37" s="20">
        <v>210</v>
      </c>
      <c r="E37" s="20">
        <v>229.99</v>
      </c>
      <c r="F37" s="21" t="s">
        <v>29</v>
      </c>
      <c r="G37" s="20">
        <v>117.92</v>
      </c>
      <c r="H37" s="20">
        <v>117.92</v>
      </c>
      <c r="I37" s="20">
        <v>117.92</v>
      </c>
      <c r="J37" s="20">
        <v>109.44</v>
      </c>
      <c r="K37" s="20">
        <v>101.34</v>
      </c>
      <c r="P37" s="232" t="s">
        <v>180</v>
      </c>
      <c r="Q37" s="233"/>
      <c r="R37" s="234" t="s">
        <v>205</v>
      </c>
      <c r="S37" s="234"/>
      <c r="T37" s="234"/>
      <c r="U37" s="234"/>
      <c r="V37" s="235"/>
      <c r="W37" s="243">
        <f>VLOOKUP("X",$B$15:$L$706,5+Info!$I$7,FALSE)</f>
        <v>2891.65</v>
      </c>
    </row>
    <row r="38" spans="1:24" x14ac:dyDescent="0.2">
      <c r="A38" s="19">
        <f>IF(Info!$D$7=2,IF(OR($T$7&lt;D37,$T$7&gt;E37),0,"X"),0)</f>
        <v>0</v>
      </c>
      <c r="B38" s="19">
        <f>IF(Info!$D$7=2,IF(OR($R$7&lt;D37,$R$7&gt;E37),0,"X"),0)</f>
        <v>0</v>
      </c>
      <c r="D38" s="20" t="s">
        <v>30</v>
      </c>
      <c r="E38" s="20" t="s">
        <v>30</v>
      </c>
      <c r="F38" s="21" t="s">
        <v>31</v>
      </c>
      <c r="G38" s="20">
        <v>105.6</v>
      </c>
      <c r="H38" s="20">
        <v>105.6</v>
      </c>
      <c r="I38" s="20">
        <v>105.6</v>
      </c>
      <c r="J38" s="20">
        <v>98</v>
      </c>
      <c r="K38" s="20">
        <v>90.75</v>
      </c>
      <c r="P38" s="232" t="s">
        <v>181</v>
      </c>
      <c r="Q38" s="233"/>
      <c r="R38" s="234" t="s">
        <v>206</v>
      </c>
      <c r="S38" s="234"/>
      <c r="T38" s="234"/>
      <c r="U38" s="234"/>
      <c r="V38" s="235"/>
      <c r="W38" s="243">
        <f>VLOOKUP("X",$A$15:$L$706,6+Info!$I$7,FALSE)</f>
        <v>1674.32</v>
      </c>
    </row>
    <row r="39" spans="1:24" x14ac:dyDescent="0.2">
      <c r="A39" s="19">
        <f>IF(Info!$D$7=1,IF(OR($T$7&lt;D39,$T$7&gt;E39),0,"X"),0)</f>
        <v>0</v>
      </c>
      <c r="B39" s="19">
        <f>IF(Info!$D$7=1,IF(OR($R$7&lt;D39,$R$7&gt;E39),0,"X"),0)</f>
        <v>0</v>
      </c>
      <c r="D39" s="20">
        <v>230</v>
      </c>
      <c r="E39" s="20">
        <v>249.99</v>
      </c>
      <c r="F39" s="21" t="s">
        <v>29</v>
      </c>
      <c r="G39" s="20">
        <v>128.63999999999999</v>
      </c>
      <c r="H39" s="20">
        <v>128.63999999999999</v>
      </c>
      <c r="I39" s="20">
        <v>128.63999999999999</v>
      </c>
      <c r="J39" s="20">
        <v>118.65</v>
      </c>
      <c r="K39" s="20">
        <v>110.55</v>
      </c>
      <c r="P39" s="232" t="s">
        <v>182</v>
      </c>
      <c r="Q39" s="233"/>
      <c r="R39" s="234" t="s">
        <v>183</v>
      </c>
      <c r="S39" s="234"/>
      <c r="T39" s="234"/>
      <c r="U39" s="234"/>
      <c r="V39" s="235"/>
      <c r="W39" s="244">
        <f>V17</f>
        <v>1217.3300000000002</v>
      </c>
    </row>
    <row r="40" spans="1:24" x14ac:dyDescent="0.2">
      <c r="A40" s="19">
        <f>IF(Info!$D$7=2,IF(OR($T$7&lt;D39,$T$7&gt;E39),0,"X"),0)</f>
        <v>0</v>
      </c>
      <c r="B40" s="19">
        <f>IF(Info!$D$7=2,IF(OR($R$7&lt;D39,$R$7&gt;E39),0,"X"),0)</f>
        <v>0</v>
      </c>
      <c r="D40" s="20" t="s">
        <v>30</v>
      </c>
      <c r="E40" s="20" t="s">
        <v>30</v>
      </c>
      <c r="F40" s="21" t="s">
        <v>31</v>
      </c>
      <c r="G40" s="20">
        <v>115.2</v>
      </c>
      <c r="H40" s="20">
        <v>115.2</v>
      </c>
      <c r="I40" s="20">
        <v>115.2</v>
      </c>
      <c r="J40" s="20">
        <v>106.25</v>
      </c>
      <c r="K40" s="20">
        <v>99</v>
      </c>
    </row>
    <row r="41" spans="1:24" x14ac:dyDescent="0.2">
      <c r="A41" s="19">
        <f>IF(Info!$D$7=1,IF(OR($T$7&lt;D41,$T$7&gt;E41),0,"X"),0)</f>
        <v>0</v>
      </c>
      <c r="B41" s="19">
        <f>IF(Info!$D$7=1,IF(OR($R$7&lt;D41,$R$7&gt;E41),0,"X"),0)</f>
        <v>0</v>
      </c>
      <c r="D41" s="20">
        <v>250</v>
      </c>
      <c r="E41" s="20">
        <v>269.99</v>
      </c>
      <c r="F41" s="21" t="s">
        <v>29</v>
      </c>
      <c r="G41" s="20">
        <v>139.36000000000001</v>
      </c>
      <c r="H41" s="20">
        <v>139.36000000000001</v>
      </c>
      <c r="I41" s="20">
        <v>139.36000000000001</v>
      </c>
      <c r="J41" s="20">
        <v>127.86</v>
      </c>
      <c r="K41" s="20">
        <v>119.76</v>
      </c>
      <c r="O41" s="240" t="s">
        <v>184</v>
      </c>
      <c r="Q41" s="240" t="s">
        <v>190</v>
      </c>
    </row>
    <row r="42" spans="1:24" x14ac:dyDescent="0.2">
      <c r="A42" s="19">
        <f>IF(Info!$D$7=2,IF(OR($T$7&lt;D41,$T$7&gt;E41),0,"X"),0)</f>
        <v>0</v>
      </c>
      <c r="B42" s="19">
        <f>IF(Info!$D$7=2,IF(OR($R$7&lt;D41,$R$7&gt;E41),0,"X"),0)</f>
        <v>0</v>
      </c>
      <c r="D42" s="20" t="s">
        <v>30</v>
      </c>
      <c r="E42" s="20" t="s">
        <v>30</v>
      </c>
      <c r="F42" s="21" t="s">
        <v>31</v>
      </c>
      <c r="G42" s="20">
        <v>124.8</v>
      </c>
      <c r="H42" s="20">
        <v>124.8</v>
      </c>
      <c r="I42" s="20">
        <v>124.8</v>
      </c>
      <c r="J42" s="20">
        <v>114.5</v>
      </c>
      <c r="K42" s="20">
        <v>107.25</v>
      </c>
      <c r="P42" s="232" t="s">
        <v>185</v>
      </c>
      <c r="Q42" s="233"/>
      <c r="R42" s="234" t="s">
        <v>192</v>
      </c>
      <c r="S42" s="234"/>
      <c r="T42" s="234"/>
      <c r="U42" s="234"/>
      <c r="V42" s="235"/>
      <c r="W42" s="242">
        <f ca="1">W34</f>
        <v>2505.9075000000003</v>
      </c>
    </row>
    <row r="43" spans="1:24" x14ac:dyDescent="0.2">
      <c r="A43" s="19">
        <f>IF(Info!$D$7=1,IF(OR($T$7&lt;D43,$T$7&gt;E43),0,"X"),0)</f>
        <v>0</v>
      </c>
      <c r="B43" s="19">
        <f>IF(Info!$D$7=1,IF(OR($R$7&lt;D43,$R$7&gt;E43),0,"X"),0)</f>
        <v>0</v>
      </c>
      <c r="D43" s="20">
        <v>270</v>
      </c>
      <c r="E43" s="20">
        <v>289.99</v>
      </c>
      <c r="F43" s="21" t="s">
        <v>29</v>
      </c>
      <c r="G43" s="20">
        <v>150.08000000000001</v>
      </c>
      <c r="H43" s="20">
        <v>150.08000000000001</v>
      </c>
      <c r="I43" s="20">
        <v>150.08000000000001</v>
      </c>
      <c r="J43" s="20">
        <v>137.08000000000001</v>
      </c>
      <c r="K43" s="20">
        <v>128.97999999999999</v>
      </c>
      <c r="P43" s="232" t="s">
        <v>186</v>
      </c>
      <c r="Q43" s="233"/>
      <c r="R43" s="234" t="s">
        <v>193</v>
      </c>
      <c r="S43" s="234"/>
      <c r="T43" s="234"/>
      <c r="U43" s="234"/>
      <c r="V43" s="235"/>
      <c r="W43" s="242">
        <f>W39</f>
        <v>1217.3300000000002</v>
      </c>
    </row>
    <row r="44" spans="1:24" x14ac:dyDescent="0.2">
      <c r="A44" s="19">
        <f>IF(Info!$D$7=2,IF(OR($T$7&lt;D43,$T$7&gt;E43),0,"X"),0)</f>
        <v>0</v>
      </c>
      <c r="B44" s="19">
        <f>IF(Info!$D$7=2,IF(OR($R$7&lt;D43,$R$7&gt;E43),0,"X"),0)</f>
        <v>0</v>
      </c>
      <c r="D44" s="20" t="s">
        <v>30</v>
      </c>
      <c r="E44" s="20" t="s">
        <v>30</v>
      </c>
      <c r="F44" s="21" t="s">
        <v>31</v>
      </c>
      <c r="G44" s="20">
        <v>134.4</v>
      </c>
      <c r="H44" s="20">
        <v>134.4</v>
      </c>
      <c r="I44" s="20">
        <v>134.4</v>
      </c>
      <c r="J44" s="20">
        <v>122.75</v>
      </c>
      <c r="K44" s="20">
        <v>115.5</v>
      </c>
      <c r="P44" s="232" t="s">
        <v>191</v>
      </c>
      <c r="Q44" s="233"/>
      <c r="R44" s="234" t="s">
        <v>194</v>
      </c>
      <c r="S44" s="234"/>
      <c r="T44" s="234"/>
      <c r="U44" s="234"/>
      <c r="V44" s="235"/>
      <c r="W44" s="244">
        <f ca="1">W43+W42</f>
        <v>3723.2375000000002</v>
      </c>
    </row>
    <row r="45" spans="1:24" x14ac:dyDescent="0.2">
      <c r="A45" s="19">
        <f>IF(Info!$D$7=1,IF(OR($T$7&lt;D45,$T$7&gt;E45),0,"X"),0)</f>
        <v>0</v>
      </c>
      <c r="B45" s="19">
        <f>IF(Info!$D$7=1,IF(OR($R$7&lt;D45,$R$7&gt;E45),0,"X"),0)</f>
        <v>0</v>
      </c>
      <c r="D45" s="20">
        <v>290</v>
      </c>
      <c r="E45" s="20">
        <v>309.99</v>
      </c>
      <c r="F45" s="21" t="s">
        <v>29</v>
      </c>
      <c r="G45" s="20">
        <v>160.80000000000001</v>
      </c>
      <c r="H45" s="20">
        <v>160.80000000000001</v>
      </c>
      <c r="I45" s="20">
        <v>160.80000000000001</v>
      </c>
      <c r="J45" s="20">
        <v>146.29</v>
      </c>
      <c r="K45" s="20">
        <v>138.13</v>
      </c>
    </row>
    <row r="46" spans="1:24" x14ac:dyDescent="0.2">
      <c r="A46" s="19">
        <f>IF(Info!$D$7=2,IF(OR($T$7&lt;D45,$T$7&gt;E45),0,"X"),0)</f>
        <v>0</v>
      </c>
      <c r="B46" s="19">
        <f>IF(Info!$D$7=2,IF(OR($R$7&lt;D45,$R$7&gt;E45),0,"X"),0)</f>
        <v>0</v>
      </c>
      <c r="D46" s="20" t="s">
        <v>30</v>
      </c>
      <c r="E46" s="20" t="s">
        <v>30</v>
      </c>
      <c r="F46" s="21" t="s">
        <v>31</v>
      </c>
      <c r="G46" s="20">
        <v>144</v>
      </c>
      <c r="H46" s="20">
        <v>144</v>
      </c>
      <c r="I46" s="20">
        <v>144</v>
      </c>
      <c r="J46" s="20">
        <v>131</v>
      </c>
      <c r="K46" s="20">
        <v>123.7</v>
      </c>
      <c r="O46" s="240" t="s">
        <v>187</v>
      </c>
      <c r="Q46" s="240" t="str">
        <f>CONCATENATE("Berechnung Zuschuss nach § "&amp;Para+1&amp;".2 TV KB")</f>
        <v>Berechnung Zuschuss nach § 2.2 TV KB</v>
      </c>
    </row>
    <row r="47" spans="1:24" x14ac:dyDescent="0.2">
      <c r="A47" s="19">
        <f>IF(Info!$D$7=1,IF(OR($T$7&lt;D47,$T$7&gt;E47),0,"X"),0)</f>
        <v>0</v>
      </c>
      <c r="B47" s="19">
        <f>IF(Info!$D$7=1,IF(OR($R$7&lt;D47,$R$7&gt;E47),0,"X"),0)</f>
        <v>0</v>
      </c>
      <c r="D47" s="20">
        <v>310</v>
      </c>
      <c r="E47" s="20">
        <v>329.99</v>
      </c>
      <c r="F47" s="21" t="s">
        <v>29</v>
      </c>
      <c r="G47" s="20">
        <v>171.52</v>
      </c>
      <c r="H47" s="20">
        <v>171.52</v>
      </c>
      <c r="I47" s="20">
        <v>171.52</v>
      </c>
      <c r="J47" s="20">
        <v>155.5</v>
      </c>
      <c r="K47" s="20">
        <v>147.35</v>
      </c>
      <c r="P47" s="232" t="s">
        <v>188</v>
      </c>
      <c r="Q47" s="233"/>
      <c r="R47" s="234" t="str">
        <f>"Vergleichswert: "&amp;TEXT(N21,"0,0%")&amp;" des Nettowertes aus 1.b"</f>
        <v>Vergleichswert: 91% des Nettowertes aus 1.b</v>
      </c>
      <c r="S47" s="234"/>
      <c r="T47" s="234"/>
      <c r="U47" s="234"/>
      <c r="V47" s="235"/>
      <c r="W47" s="242">
        <f ca="1">N21*W30</f>
        <v>4046.8754906250001</v>
      </c>
    </row>
    <row r="48" spans="1:24" x14ac:dyDescent="0.2">
      <c r="A48" s="19">
        <f>IF(Info!$D$7=2,IF(OR($T$7&lt;D47,$T$7&gt;E47),0,"X"),0)</f>
        <v>0</v>
      </c>
      <c r="B48" s="19">
        <f>IF(Info!$D$7=2,IF(OR($R$7&lt;D47,$R$7&gt;E47),0,"X"),0)</f>
        <v>0</v>
      </c>
      <c r="D48" s="20" t="s">
        <v>30</v>
      </c>
      <c r="E48" s="20" t="s">
        <v>30</v>
      </c>
      <c r="F48" s="21" t="s">
        <v>31</v>
      </c>
      <c r="G48" s="20">
        <v>153.6</v>
      </c>
      <c r="H48" s="20">
        <v>153.6</v>
      </c>
      <c r="I48" s="20">
        <v>153.6</v>
      </c>
      <c r="J48" s="20">
        <v>139.25</v>
      </c>
      <c r="K48" s="20">
        <v>131.94999999999999</v>
      </c>
      <c r="P48" s="232" t="s">
        <v>189</v>
      </c>
      <c r="Q48" s="233"/>
      <c r="R48" s="234" t="s">
        <v>195</v>
      </c>
      <c r="S48" s="234"/>
      <c r="T48" s="234"/>
      <c r="U48" s="234"/>
      <c r="V48" s="235"/>
      <c r="W48" s="242">
        <f ca="1">W44</f>
        <v>3723.2375000000002</v>
      </c>
    </row>
    <row r="49" spans="1:23" x14ac:dyDescent="0.2">
      <c r="A49" s="19">
        <f>IF(Info!$D$7=1,IF(OR($T$7&lt;D49,$T$7&gt;E49),0,"X"),0)</f>
        <v>0</v>
      </c>
      <c r="B49" s="19">
        <f>IF(Info!$D$7=1,IF(OR($R$7&lt;D49,$R$7&gt;E49),0,"X"),0)</f>
        <v>0</v>
      </c>
      <c r="D49" s="20">
        <v>330</v>
      </c>
      <c r="E49" s="20">
        <v>349.99</v>
      </c>
      <c r="F49" s="21" t="s">
        <v>29</v>
      </c>
      <c r="G49" s="20">
        <v>182.24</v>
      </c>
      <c r="H49" s="20">
        <v>182.24</v>
      </c>
      <c r="I49" s="20">
        <v>182.24</v>
      </c>
      <c r="J49" s="20">
        <v>164.65</v>
      </c>
      <c r="K49" s="20">
        <v>156.56</v>
      </c>
      <c r="P49" s="232" t="s">
        <v>196</v>
      </c>
      <c r="Q49" s="233"/>
      <c r="R49" s="234" t="s">
        <v>207</v>
      </c>
      <c r="S49" s="234"/>
      <c r="T49" s="234"/>
      <c r="U49" s="234"/>
      <c r="V49" s="235"/>
      <c r="W49" s="244">
        <f ca="1">IF(W47-W48&gt;0,W47-W48,0)</f>
        <v>323.63799062499993</v>
      </c>
    </row>
    <row r="50" spans="1:23" x14ac:dyDescent="0.2">
      <c r="A50" s="19">
        <f>IF(Info!$D$7=2,IF(OR($T$7&lt;D49,$T$7&gt;E49),0,"X"),0)</f>
        <v>0</v>
      </c>
      <c r="B50" s="19">
        <f>IF(Info!$D$7=2,IF(OR($R$7&lt;D49,$R$7&gt;E49),0,"X"),0)</f>
        <v>0</v>
      </c>
      <c r="D50" s="20" t="s">
        <v>30</v>
      </c>
      <c r="E50" s="20" t="s">
        <v>30</v>
      </c>
      <c r="F50" s="21" t="s">
        <v>31</v>
      </c>
      <c r="G50" s="20">
        <v>163.19999999999999</v>
      </c>
      <c r="H50" s="20">
        <v>163.19999999999999</v>
      </c>
      <c r="I50" s="20">
        <v>163.19999999999999</v>
      </c>
      <c r="J50" s="20">
        <v>147.44999999999999</v>
      </c>
      <c r="K50" s="20">
        <v>140.19999999999999</v>
      </c>
    </row>
    <row r="51" spans="1:23" x14ac:dyDescent="0.2">
      <c r="A51" s="19">
        <f>IF(Info!$D$7=1,IF(OR($T$7&lt;D51,$T$7&gt;E51),0,"X"),0)</f>
        <v>0</v>
      </c>
      <c r="B51" s="19">
        <f>IF(Info!$D$7=1,IF(OR($R$7&lt;D51,$R$7&gt;E51),0,"X"),0)</f>
        <v>0</v>
      </c>
      <c r="D51" s="20">
        <v>350</v>
      </c>
      <c r="E51" s="20">
        <v>369.99</v>
      </c>
      <c r="F51" s="21" t="s">
        <v>29</v>
      </c>
      <c r="G51" s="20">
        <v>192.96</v>
      </c>
      <c r="H51" s="20">
        <v>192.96</v>
      </c>
      <c r="I51" s="20">
        <v>192.96</v>
      </c>
      <c r="J51" s="20">
        <v>173.87</v>
      </c>
      <c r="K51" s="20">
        <v>165.77</v>
      </c>
    </row>
    <row r="52" spans="1:23" x14ac:dyDescent="0.2">
      <c r="A52" s="19">
        <f>IF(Info!$D$7=2,IF(OR($T$7&lt;D51,$T$7&gt;E51),0,"X"),0)</f>
        <v>0</v>
      </c>
      <c r="B52" s="19">
        <f>IF(Info!$D$7=2,IF(OR($R$7&lt;D51,$R$7&gt;E51),0,"X"),0)</f>
        <v>0</v>
      </c>
      <c r="D52" s="20" t="s">
        <v>30</v>
      </c>
      <c r="E52" s="20" t="s">
        <v>30</v>
      </c>
      <c r="F52" s="21" t="s">
        <v>31</v>
      </c>
      <c r="G52" s="20">
        <v>172.8</v>
      </c>
      <c r="H52" s="20">
        <v>172.8</v>
      </c>
      <c r="I52" s="20">
        <v>172.8</v>
      </c>
      <c r="J52" s="20">
        <v>155.69999999999999</v>
      </c>
      <c r="K52" s="20">
        <v>148.44999999999999</v>
      </c>
    </row>
    <row r="53" spans="1:23" x14ac:dyDescent="0.2">
      <c r="A53" s="19">
        <f>IF(Info!$D$7=1,IF(OR($T$7&lt;D53,$T$7&gt;E53),0,"X"),0)</f>
        <v>0</v>
      </c>
      <c r="B53" s="19">
        <f>IF(Info!$D$7=1,IF(OR($R$7&lt;D53,$R$7&gt;E53),0,"X"),0)</f>
        <v>0</v>
      </c>
      <c r="D53" s="20">
        <v>370</v>
      </c>
      <c r="E53" s="20">
        <v>389.99</v>
      </c>
      <c r="F53" s="21" t="s">
        <v>29</v>
      </c>
      <c r="G53" s="20">
        <v>203.68</v>
      </c>
      <c r="H53" s="20">
        <v>203.68</v>
      </c>
      <c r="I53" s="20">
        <v>203.68</v>
      </c>
      <c r="J53" s="20">
        <v>183.08</v>
      </c>
      <c r="K53" s="20">
        <v>174.98</v>
      </c>
    </row>
    <row r="54" spans="1:23" x14ac:dyDescent="0.2">
      <c r="A54" s="19">
        <f>IF(Info!$D$7=2,IF(OR($T$7&lt;D53,$T$7&gt;E53),0,"X"),0)</f>
        <v>0</v>
      </c>
      <c r="B54" s="19">
        <f>IF(Info!$D$7=2,IF(OR($R$7&lt;D53,$R$7&gt;E53),0,"X"),0)</f>
        <v>0</v>
      </c>
      <c r="D54" s="20" t="s">
        <v>30</v>
      </c>
      <c r="E54" s="20" t="s">
        <v>30</v>
      </c>
      <c r="F54" s="21" t="s">
        <v>31</v>
      </c>
      <c r="G54" s="20">
        <v>182.4</v>
      </c>
      <c r="H54" s="20">
        <v>182.4</v>
      </c>
      <c r="I54" s="20">
        <v>182.4</v>
      </c>
      <c r="J54" s="20">
        <v>163.95</v>
      </c>
      <c r="K54" s="20">
        <v>156.69999999999999</v>
      </c>
    </row>
    <row r="55" spans="1:23" x14ac:dyDescent="0.2">
      <c r="A55" s="19">
        <f>IF(Info!$D$7=1,IF(OR($T$7&lt;D55,$T$7&gt;E55),0,"X"),0)</f>
        <v>0</v>
      </c>
      <c r="B55" s="19">
        <f>IF(Info!$D$7=1,IF(OR($R$7&lt;D55,$R$7&gt;E55),0,"X"),0)</f>
        <v>0</v>
      </c>
      <c r="D55" s="20">
        <v>390</v>
      </c>
      <c r="E55" s="20">
        <v>409.99</v>
      </c>
      <c r="F55" s="21" t="s">
        <v>29</v>
      </c>
      <c r="G55" s="20">
        <v>214.4</v>
      </c>
      <c r="H55" s="20">
        <v>214.4</v>
      </c>
      <c r="I55" s="20">
        <v>214.4</v>
      </c>
      <c r="J55" s="20">
        <v>192.29</v>
      </c>
      <c r="K55" s="20">
        <v>184.2</v>
      </c>
    </row>
    <row r="56" spans="1:23" x14ac:dyDescent="0.2">
      <c r="A56" s="19">
        <f>IF(Info!$D$7=2,IF(OR($T$7&lt;D55,$T$7&gt;E55),0,"X"),0)</f>
        <v>0</v>
      </c>
      <c r="B56" s="19">
        <f>IF(Info!$D$7=2,IF(OR($R$7&lt;D55,$R$7&gt;E55),0,"X"),0)</f>
        <v>0</v>
      </c>
      <c r="D56" s="20" t="s">
        <v>30</v>
      </c>
      <c r="E56" s="20" t="s">
        <v>30</v>
      </c>
      <c r="F56" s="21" t="s">
        <v>31</v>
      </c>
      <c r="G56" s="20">
        <v>192</v>
      </c>
      <c r="H56" s="20">
        <v>192</v>
      </c>
      <c r="I56" s="20">
        <v>192</v>
      </c>
      <c r="J56" s="20">
        <v>172.2</v>
      </c>
      <c r="K56" s="20">
        <v>164.95</v>
      </c>
    </row>
    <row r="57" spans="1:23" x14ac:dyDescent="0.2">
      <c r="A57" s="19">
        <f>IF(Info!$D$7=1,IF(OR($T$7&lt;D57,$T$7&gt;E57),0,"X"),0)</f>
        <v>0</v>
      </c>
      <c r="B57" s="19">
        <f>IF(Info!$D$7=1,IF(OR($R$7&lt;D57,$R$7&gt;E57),0,"X"),0)</f>
        <v>0</v>
      </c>
      <c r="D57" s="20">
        <v>410</v>
      </c>
      <c r="E57" s="20">
        <v>429.99</v>
      </c>
      <c r="F57" s="21" t="s">
        <v>29</v>
      </c>
      <c r="G57" s="20">
        <v>225.12</v>
      </c>
      <c r="H57" s="20">
        <v>225.12</v>
      </c>
      <c r="I57" s="20">
        <v>225.12</v>
      </c>
      <c r="J57" s="20">
        <v>201.5</v>
      </c>
      <c r="K57" s="20">
        <v>193.41</v>
      </c>
    </row>
    <row r="58" spans="1:23" x14ac:dyDescent="0.2">
      <c r="A58" s="19">
        <f>IF(Info!$D$7=2,IF(OR($T$7&lt;D57,$T$7&gt;E57),0,"X"),0)</f>
        <v>0</v>
      </c>
      <c r="B58" s="19">
        <f>IF(Info!$D$7=2,IF(OR($R$7&lt;D57,$R$7&gt;E57),0,"X"),0)</f>
        <v>0</v>
      </c>
      <c r="D58" s="20" t="s">
        <v>30</v>
      </c>
      <c r="E58" s="20" t="s">
        <v>30</v>
      </c>
      <c r="F58" s="21" t="s">
        <v>31</v>
      </c>
      <c r="G58" s="20">
        <v>201.6</v>
      </c>
      <c r="H58" s="20">
        <v>201.6</v>
      </c>
      <c r="I58" s="20">
        <v>201.6</v>
      </c>
      <c r="J58" s="20">
        <v>180.45</v>
      </c>
      <c r="K58" s="20">
        <v>173.2</v>
      </c>
    </row>
    <row r="59" spans="1:23" x14ac:dyDescent="0.2">
      <c r="A59" s="19">
        <f>IF(Info!$D$7=1,IF(OR($T$7&lt;D59,$T$7&gt;E59),0,"X"),0)</f>
        <v>0</v>
      </c>
      <c r="B59" s="19">
        <f>IF(Info!$D$7=1,IF(OR($R$7&lt;D59,$R$7&gt;E59),0,"X"),0)</f>
        <v>0</v>
      </c>
      <c r="D59" s="20">
        <v>430</v>
      </c>
      <c r="E59" s="20">
        <v>449.99</v>
      </c>
      <c r="F59" s="21" t="s">
        <v>29</v>
      </c>
      <c r="G59" s="20">
        <v>235.84</v>
      </c>
      <c r="H59" s="20">
        <v>235.84</v>
      </c>
      <c r="I59" s="20">
        <v>235.84</v>
      </c>
      <c r="J59" s="20">
        <v>210.72</v>
      </c>
      <c r="K59" s="20">
        <v>202.62</v>
      </c>
    </row>
    <row r="60" spans="1:23" x14ac:dyDescent="0.2">
      <c r="A60" s="19">
        <f>IF(Info!$D$7=2,IF(OR($T$7&lt;D59,$T$7&gt;E59),0,"X"),0)</f>
        <v>0</v>
      </c>
      <c r="B60" s="19">
        <f>IF(Info!$D$7=2,IF(OR($R$7&lt;D59,$R$7&gt;E59),0,"X"),0)</f>
        <v>0</v>
      </c>
      <c r="D60" s="20" t="s">
        <v>30</v>
      </c>
      <c r="E60" s="20" t="s">
        <v>30</v>
      </c>
      <c r="F60" s="21" t="s">
        <v>31</v>
      </c>
      <c r="G60" s="20">
        <v>211.2</v>
      </c>
      <c r="H60" s="20">
        <v>211.2</v>
      </c>
      <c r="I60" s="20">
        <v>211.2</v>
      </c>
      <c r="J60" s="20">
        <v>188.7</v>
      </c>
      <c r="K60" s="20">
        <v>181.45</v>
      </c>
    </row>
    <row r="61" spans="1:23" x14ac:dyDescent="0.2">
      <c r="A61" s="19">
        <f>IF(Info!$D$7=1,IF(OR($T$7&lt;D61,$T$7&gt;E61),0,"X"),0)</f>
        <v>0</v>
      </c>
      <c r="B61" s="19">
        <f>IF(Info!$D$7=1,IF(OR($R$7&lt;D61,$R$7&gt;E61),0,"X"),0)</f>
        <v>0</v>
      </c>
      <c r="D61" s="20">
        <v>450</v>
      </c>
      <c r="E61" s="20">
        <v>469.99</v>
      </c>
      <c r="F61" s="21" t="s">
        <v>29</v>
      </c>
      <c r="G61" s="20">
        <v>246.56</v>
      </c>
      <c r="H61" s="20">
        <v>246.56</v>
      </c>
      <c r="I61" s="20">
        <v>246.56</v>
      </c>
      <c r="J61" s="20">
        <v>219.93</v>
      </c>
      <c r="K61" s="20">
        <v>211.83</v>
      </c>
    </row>
    <row r="62" spans="1:23" hidden="1" x14ac:dyDescent="0.2">
      <c r="A62" s="19">
        <f>IF(Info!$D$7=2,IF(OR($T$7&lt;D61,$T$7&gt;E61),0,"X"),0)</f>
        <v>0</v>
      </c>
      <c r="B62" s="19">
        <f>IF(Info!$D$7=2,IF(OR($R$7&lt;D61,$R$7&gt;E61),0,"X"),0)</f>
        <v>0</v>
      </c>
      <c r="D62" s="20" t="s">
        <v>30</v>
      </c>
      <c r="E62" s="20" t="s">
        <v>30</v>
      </c>
      <c r="F62" s="21" t="s">
        <v>31</v>
      </c>
      <c r="G62" s="20">
        <v>220.8</v>
      </c>
      <c r="H62" s="20">
        <v>220.8</v>
      </c>
      <c r="I62" s="20">
        <v>220.8</v>
      </c>
      <c r="J62" s="20">
        <v>196.95</v>
      </c>
      <c r="K62" s="20">
        <v>189.7</v>
      </c>
    </row>
    <row r="63" spans="1:23" hidden="1" x14ac:dyDescent="0.2">
      <c r="A63" s="19">
        <f>IF(Info!$D$7=1,IF(OR($T$7&lt;D63,$T$7&gt;E63),0,"X"),0)</f>
        <v>0</v>
      </c>
      <c r="B63" s="19">
        <f>IF(Info!$D$7=1,IF(OR($R$7&lt;D63,$R$7&gt;E63),0,"X"),0)</f>
        <v>0</v>
      </c>
      <c r="D63" s="20">
        <v>470</v>
      </c>
      <c r="E63" s="20">
        <v>489.99</v>
      </c>
      <c r="F63" s="21" t="s">
        <v>29</v>
      </c>
      <c r="G63" s="20">
        <v>257.27999999999997</v>
      </c>
      <c r="H63" s="20">
        <v>257.27999999999997</v>
      </c>
      <c r="I63" s="20">
        <v>257.27999999999997</v>
      </c>
      <c r="J63" s="20">
        <v>229.14</v>
      </c>
      <c r="K63" s="20">
        <v>221.05</v>
      </c>
    </row>
    <row r="64" spans="1:23" hidden="1" x14ac:dyDescent="0.2">
      <c r="A64" s="19">
        <f>IF(Info!$D$7=2,IF(OR($T$7&lt;D63,$T$7&gt;E63),0,"X"),0)</f>
        <v>0</v>
      </c>
      <c r="B64" s="19">
        <f>IF(Info!$D$7=2,IF(OR($R$7&lt;D63,$R$7&gt;E63),0,"X"),0)</f>
        <v>0</v>
      </c>
      <c r="D64" s="20" t="s">
        <v>30</v>
      </c>
      <c r="E64" s="20" t="s">
        <v>30</v>
      </c>
      <c r="F64" s="21" t="s">
        <v>31</v>
      </c>
      <c r="G64" s="20">
        <v>230.4</v>
      </c>
      <c r="H64" s="20">
        <v>230.4</v>
      </c>
      <c r="I64" s="20">
        <v>230.4</v>
      </c>
      <c r="J64" s="20">
        <v>205.2</v>
      </c>
      <c r="K64" s="20">
        <v>197.95</v>
      </c>
    </row>
    <row r="65" spans="1:11" hidden="1" x14ac:dyDescent="0.2">
      <c r="A65" s="19">
        <f>IF(Info!$D$7=1,IF(OR($T$7&lt;D65,$T$7&gt;E65),0,"X"),0)</f>
        <v>0</v>
      </c>
      <c r="B65" s="19">
        <f>IF(Info!$D$7=1,IF(OR($R$7&lt;D65,$R$7&gt;E65),0,"X"),0)</f>
        <v>0</v>
      </c>
      <c r="D65" s="20">
        <v>490</v>
      </c>
      <c r="E65" s="20">
        <v>509.99</v>
      </c>
      <c r="F65" s="21" t="s">
        <v>29</v>
      </c>
      <c r="G65" s="20">
        <v>268</v>
      </c>
      <c r="H65" s="20">
        <v>268</v>
      </c>
      <c r="I65" s="20">
        <v>268</v>
      </c>
      <c r="J65" s="20">
        <v>238.35</v>
      </c>
      <c r="K65" s="20">
        <v>230.26</v>
      </c>
    </row>
    <row r="66" spans="1:11" hidden="1" x14ac:dyDescent="0.2">
      <c r="A66" s="19">
        <f>IF(Info!$D$7=2,IF(OR($T$7&lt;D65,$T$7&gt;E65),0,"X"),0)</f>
        <v>0</v>
      </c>
      <c r="B66" s="19">
        <f>IF(Info!$D$7=2,IF(OR($R$7&lt;D65,$R$7&gt;E65),0,"X"),0)</f>
        <v>0</v>
      </c>
      <c r="D66" s="20" t="s">
        <v>30</v>
      </c>
      <c r="E66" s="20" t="s">
        <v>30</v>
      </c>
      <c r="F66" s="21" t="s">
        <v>31</v>
      </c>
      <c r="G66" s="20">
        <v>240</v>
      </c>
      <c r="H66" s="20">
        <v>240</v>
      </c>
      <c r="I66" s="20">
        <v>240</v>
      </c>
      <c r="J66" s="20">
        <v>213.45</v>
      </c>
      <c r="K66" s="20">
        <v>206.2</v>
      </c>
    </row>
    <row r="67" spans="1:11" hidden="1" x14ac:dyDescent="0.2">
      <c r="A67" s="19">
        <f>IF(Info!$D$7=1,IF(OR($T$7&lt;D67,$T$7&gt;E67),0,"X"),0)</f>
        <v>0</v>
      </c>
      <c r="B67" s="19">
        <f>IF(Info!$D$7=1,IF(OR($R$7&lt;D67,$R$7&gt;E67),0,"X"),0)</f>
        <v>0</v>
      </c>
      <c r="D67" s="20">
        <v>510</v>
      </c>
      <c r="E67" s="20">
        <v>529.99</v>
      </c>
      <c r="F67" s="21" t="s">
        <v>29</v>
      </c>
      <c r="G67" s="20">
        <v>278.72000000000003</v>
      </c>
      <c r="H67" s="20">
        <v>278.72000000000003</v>
      </c>
      <c r="I67" s="20">
        <v>278.72000000000003</v>
      </c>
      <c r="J67" s="20">
        <v>247.57</v>
      </c>
      <c r="K67" s="20">
        <v>239.47</v>
      </c>
    </row>
    <row r="68" spans="1:11" hidden="1" x14ac:dyDescent="0.2">
      <c r="A68" s="19">
        <f>IF(Info!$D$7=2,IF(OR($T$7&lt;D67,$T$7&gt;E67),0,"X"),0)</f>
        <v>0</v>
      </c>
      <c r="B68" s="19">
        <f>IF(Info!$D$7=2,IF(OR($R$7&lt;D67,$R$7&gt;E67),0,"X"),0)</f>
        <v>0</v>
      </c>
      <c r="D68" s="20" t="s">
        <v>30</v>
      </c>
      <c r="E68" s="20" t="s">
        <v>30</v>
      </c>
      <c r="F68" s="21" t="s">
        <v>31</v>
      </c>
      <c r="G68" s="20">
        <v>249.6</v>
      </c>
      <c r="H68" s="20">
        <v>249.6</v>
      </c>
      <c r="I68" s="20">
        <v>249.6</v>
      </c>
      <c r="J68" s="20">
        <v>221.7</v>
      </c>
      <c r="K68" s="20">
        <v>214.45</v>
      </c>
    </row>
    <row r="69" spans="1:11" hidden="1" x14ac:dyDescent="0.2">
      <c r="A69" s="19">
        <f>IF(Info!$D$7=1,IF(OR($T$7&lt;D69,$T$7&gt;E69),0,"X"),0)</f>
        <v>0</v>
      </c>
      <c r="B69" s="19">
        <f>IF(Info!$D$7=1,IF(OR($R$7&lt;D69,$R$7&gt;E69),0,"X"),0)</f>
        <v>0</v>
      </c>
      <c r="D69" s="20">
        <v>530</v>
      </c>
      <c r="E69" s="20">
        <v>549.99</v>
      </c>
      <c r="F69" s="21" t="s">
        <v>29</v>
      </c>
      <c r="G69" s="20">
        <v>289.44</v>
      </c>
      <c r="H69" s="20">
        <v>289.44</v>
      </c>
      <c r="I69" s="20">
        <v>289.44</v>
      </c>
      <c r="J69" s="20">
        <v>256.77999999999997</v>
      </c>
      <c r="K69" s="20">
        <v>248.68</v>
      </c>
    </row>
    <row r="70" spans="1:11" hidden="1" x14ac:dyDescent="0.2">
      <c r="A70" s="19">
        <f>IF(Info!$D$7=2,IF(OR($T$7&lt;D69,$T$7&gt;E69),0,"X"),0)</f>
        <v>0</v>
      </c>
      <c r="B70" s="19">
        <f>IF(Info!$D$7=2,IF(OR($R$7&lt;D69,$R$7&gt;E69),0,"X"),0)</f>
        <v>0</v>
      </c>
      <c r="D70" s="20" t="s">
        <v>30</v>
      </c>
      <c r="E70" s="20" t="s">
        <v>30</v>
      </c>
      <c r="F70" s="21" t="s">
        <v>31</v>
      </c>
      <c r="G70" s="20">
        <v>259.2</v>
      </c>
      <c r="H70" s="20">
        <v>259.2</v>
      </c>
      <c r="I70" s="20">
        <v>259.2</v>
      </c>
      <c r="J70" s="20">
        <v>229.95</v>
      </c>
      <c r="K70" s="20">
        <v>222.7</v>
      </c>
    </row>
    <row r="71" spans="1:11" hidden="1" x14ac:dyDescent="0.2">
      <c r="A71" s="19">
        <f>IF(Info!$D$7=1,IF(OR($T$7&lt;D71,$T$7&gt;E71),0,"X"),0)</f>
        <v>0</v>
      </c>
      <c r="B71" s="19">
        <f>IF(Info!$D$7=1,IF(OR($R$7&lt;D71,$R$7&gt;E71),0,"X"),0)</f>
        <v>0</v>
      </c>
      <c r="D71" s="20">
        <v>550</v>
      </c>
      <c r="E71" s="20">
        <v>569.99</v>
      </c>
      <c r="F71" s="21" t="s">
        <v>29</v>
      </c>
      <c r="G71" s="20">
        <v>300.16000000000003</v>
      </c>
      <c r="H71" s="20">
        <v>300.16000000000003</v>
      </c>
      <c r="I71" s="20">
        <v>300.16000000000003</v>
      </c>
      <c r="J71" s="20">
        <v>265.99</v>
      </c>
      <c r="K71" s="20">
        <v>257.89999999999998</v>
      </c>
    </row>
    <row r="72" spans="1:11" hidden="1" x14ac:dyDescent="0.2">
      <c r="A72" s="19">
        <f>IF(Info!$D$7=2,IF(OR($T$7&lt;D71,$T$7&gt;E71),0,"X"),0)</f>
        <v>0</v>
      </c>
      <c r="B72" s="19">
        <f>IF(Info!$D$7=2,IF(OR($R$7&lt;D71,$R$7&gt;E71),0,"X"),0)</f>
        <v>0</v>
      </c>
      <c r="D72" s="20" t="s">
        <v>30</v>
      </c>
      <c r="E72" s="20" t="s">
        <v>30</v>
      </c>
      <c r="F72" s="21" t="s">
        <v>31</v>
      </c>
      <c r="G72" s="20">
        <v>268.8</v>
      </c>
      <c r="H72" s="20">
        <v>268.8</v>
      </c>
      <c r="I72" s="20">
        <v>268.8</v>
      </c>
      <c r="J72" s="20">
        <v>238.2</v>
      </c>
      <c r="K72" s="20">
        <v>230.95</v>
      </c>
    </row>
    <row r="73" spans="1:11" hidden="1" x14ac:dyDescent="0.2">
      <c r="A73" s="19">
        <f>IF(Info!$D$7=1,IF(OR($T$7&lt;D73,$T$7&gt;E73),0,"X"),0)</f>
        <v>0</v>
      </c>
      <c r="B73" s="19">
        <f>IF(Info!$D$7=1,IF(OR($R$7&lt;D73,$R$7&gt;E73),0,"X"),0)</f>
        <v>0</v>
      </c>
      <c r="D73" s="20">
        <v>570</v>
      </c>
      <c r="E73" s="20">
        <v>589.99</v>
      </c>
      <c r="F73" s="21" t="s">
        <v>29</v>
      </c>
      <c r="G73" s="20">
        <v>310.88</v>
      </c>
      <c r="H73" s="20">
        <v>310.88</v>
      </c>
      <c r="I73" s="20">
        <v>310.88</v>
      </c>
      <c r="J73" s="20">
        <v>275.2</v>
      </c>
      <c r="K73" s="20">
        <v>267.11</v>
      </c>
    </row>
    <row r="74" spans="1:11" hidden="1" x14ac:dyDescent="0.2">
      <c r="A74" s="19">
        <f>IF(Info!$D$7=2,IF(OR($T$7&lt;D73,$T$7&gt;E73),0,"X"),0)</f>
        <v>0</v>
      </c>
      <c r="B74" s="19">
        <f>IF(Info!$D$7=2,IF(OR($R$7&lt;D73,$R$7&gt;E73),0,"X"),0)</f>
        <v>0</v>
      </c>
      <c r="D74" s="20" t="s">
        <v>30</v>
      </c>
      <c r="E74" s="20" t="s">
        <v>30</v>
      </c>
      <c r="F74" s="21" t="s">
        <v>31</v>
      </c>
      <c r="G74" s="20">
        <v>278.39999999999998</v>
      </c>
      <c r="H74" s="20">
        <v>278.39999999999998</v>
      </c>
      <c r="I74" s="20">
        <v>278.39999999999998</v>
      </c>
      <c r="J74" s="20">
        <v>246.45</v>
      </c>
      <c r="K74" s="20">
        <v>239.2</v>
      </c>
    </row>
    <row r="75" spans="1:11" hidden="1" x14ac:dyDescent="0.2">
      <c r="A75" s="19">
        <f>IF(Info!$D$7=1,IF(OR($T$7&lt;D75,$T$7&gt;E75),0,"X"),0)</f>
        <v>0</v>
      </c>
      <c r="B75" s="19">
        <f>IF(Info!$D$7=1,IF(OR($R$7&lt;D75,$R$7&gt;E75),0,"X"),0)</f>
        <v>0</v>
      </c>
      <c r="D75" s="20">
        <v>590</v>
      </c>
      <c r="E75" s="20">
        <v>609.99</v>
      </c>
      <c r="F75" s="21" t="s">
        <v>29</v>
      </c>
      <c r="G75" s="20">
        <v>321.60000000000002</v>
      </c>
      <c r="H75" s="20">
        <v>321.60000000000002</v>
      </c>
      <c r="I75" s="20">
        <v>321.60000000000002</v>
      </c>
      <c r="J75" s="20">
        <v>284.42</v>
      </c>
      <c r="K75" s="20">
        <v>276.27</v>
      </c>
    </row>
    <row r="76" spans="1:11" hidden="1" x14ac:dyDescent="0.2">
      <c r="A76" s="19">
        <f>IF(Info!$D$7=2,IF(OR($T$7&lt;D75,$T$7&gt;E75),0,"X"),0)</f>
        <v>0</v>
      </c>
      <c r="B76" s="19">
        <f>IF(Info!$D$7=2,IF(OR($R$7&lt;D75,$R$7&gt;E75),0,"X"),0)</f>
        <v>0</v>
      </c>
      <c r="D76" s="20" t="s">
        <v>30</v>
      </c>
      <c r="E76" s="20" t="s">
        <v>30</v>
      </c>
      <c r="F76" s="21" t="s">
        <v>31</v>
      </c>
      <c r="G76" s="20">
        <v>288</v>
      </c>
      <c r="H76" s="20">
        <v>288</v>
      </c>
      <c r="I76" s="20">
        <v>288</v>
      </c>
      <c r="J76" s="20">
        <v>254.7</v>
      </c>
      <c r="K76" s="20">
        <v>247.4</v>
      </c>
    </row>
    <row r="77" spans="1:11" hidden="1" x14ac:dyDescent="0.2">
      <c r="A77" s="19">
        <f>IF(Info!$D$7=1,IF(OR($T$7&lt;D77,$T$7&gt;E77),0,"X"),0)</f>
        <v>0</v>
      </c>
      <c r="B77" s="19">
        <f>IF(Info!$D$7=1,IF(OR($R$7&lt;D77,$R$7&gt;E77),0,"X"),0)</f>
        <v>0</v>
      </c>
      <c r="D77" s="20">
        <v>610</v>
      </c>
      <c r="E77" s="20">
        <v>629.99</v>
      </c>
      <c r="F77" s="21" t="s">
        <v>29</v>
      </c>
      <c r="G77" s="20">
        <v>332.32</v>
      </c>
      <c r="H77" s="20">
        <v>332.32</v>
      </c>
      <c r="I77" s="20">
        <v>332.32</v>
      </c>
      <c r="J77" s="20">
        <v>293.63</v>
      </c>
      <c r="K77" s="20">
        <v>285.48</v>
      </c>
    </row>
    <row r="78" spans="1:11" hidden="1" x14ac:dyDescent="0.2">
      <c r="A78" s="19">
        <f>IF(Info!$D$7=2,IF(OR($T$7&lt;D77,$T$7&gt;E77),0,"X"),0)</f>
        <v>0</v>
      </c>
      <c r="B78" s="19">
        <f>IF(Info!$D$7=2,IF(OR($R$7&lt;D77,$R$7&gt;E77),0,"X"),0)</f>
        <v>0</v>
      </c>
      <c r="D78" s="20" t="s">
        <v>30</v>
      </c>
      <c r="E78" s="20" t="s">
        <v>30</v>
      </c>
      <c r="F78" s="21" t="s">
        <v>31</v>
      </c>
      <c r="G78" s="20">
        <v>297.60000000000002</v>
      </c>
      <c r="H78" s="20">
        <v>297.60000000000002</v>
      </c>
      <c r="I78" s="20">
        <v>297.60000000000002</v>
      </c>
      <c r="J78" s="20">
        <v>262.95</v>
      </c>
      <c r="K78" s="20">
        <v>255.65</v>
      </c>
    </row>
    <row r="79" spans="1:11" hidden="1" x14ac:dyDescent="0.2">
      <c r="A79" s="19">
        <f>IF(Info!$D$7=1,IF(OR($T$7&lt;D79,$T$7&gt;E79),0,"X"),0)</f>
        <v>0</v>
      </c>
      <c r="B79" s="19">
        <f>IF(Info!$D$7=1,IF(OR($R$7&lt;D79,$R$7&gt;E79),0,"X"),0)</f>
        <v>0</v>
      </c>
      <c r="D79" s="20">
        <v>630</v>
      </c>
      <c r="E79" s="20">
        <v>649.99</v>
      </c>
      <c r="F79" s="21" t="s">
        <v>29</v>
      </c>
      <c r="G79" s="20">
        <v>343.04</v>
      </c>
      <c r="H79" s="20">
        <v>343.04</v>
      </c>
      <c r="I79" s="20">
        <v>343.04</v>
      </c>
      <c r="J79" s="20">
        <v>302.79000000000002</v>
      </c>
      <c r="K79" s="20">
        <v>294.69</v>
      </c>
    </row>
    <row r="80" spans="1:11" hidden="1" x14ac:dyDescent="0.2">
      <c r="A80" s="19">
        <f>IF(Info!$D$7=2,IF(OR($T$7&lt;D79,$T$7&gt;E79),0,"X"),0)</f>
        <v>0</v>
      </c>
      <c r="B80" s="19">
        <f>IF(Info!$D$7=2,IF(OR($R$7&lt;D79,$R$7&gt;E79),0,"X"),0)</f>
        <v>0</v>
      </c>
      <c r="D80" s="20" t="s">
        <v>30</v>
      </c>
      <c r="E80" s="20" t="s">
        <v>30</v>
      </c>
      <c r="F80" s="21" t="s">
        <v>31</v>
      </c>
      <c r="G80" s="20">
        <v>307.2</v>
      </c>
      <c r="H80" s="20">
        <v>307.2</v>
      </c>
      <c r="I80" s="20">
        <v>307.2</v>
      </c>
      <c r="J80" s="20">
        <v>271.14999999999998</v>
      </c>
      <c r="K80" s="20">
        <v>263.89999999999998</v>
      </c>
    </row>
    <row r="81" spans="1:11" hidden="1" x14ac:dyDescent="0.2">
      <c r="A81" s="19">
        <f>IF(Info!$D$7=1,IF(OR($T$7&lt;D81,$T$7&gt;E81),0,"X"),0)</f>
        <v>0</v>
      </c>
      <c r="B81" s="19">
        <f>IF(Info!$D$7=1,IF(OR($R$7&lt;D81,$R$7&gt;E81),0,"X"),0)</f>
        <v>0</v>
      </c>
      <c r="D81" s="20">
        <v>650</v>
      </c>
      <c r="E81" s="20">
        <v>669.99</v>
      </c>
      <c r="F81" s="21" t="s">
        <v>29</v>
      </c>
      <c r="G81" s="20">
        <v>353.76</v>
      </c>
      <c r="H81" s="20">
        <v>353.76</v>
      </c>
      <c r="I81" s="20">
        <v>353.76</v>
      </c>
      <c r="J81" s="20">
        <v>312</v>
      </c>
      <c r="K81" s="20">
        <v>303.91000000000003</v>
      </c>
    </row>
    <row r="82" spans="1:11" hidden="1" x14ac:dyDescent="0.2">
      <c r="A82" s="19">
        <f>IF(Info!$D$7=2,IF(OR($T$7&lt;D81,$T$7&gt;E81),0,"X"),0)</f>
        <v>0</v>
      </c>
      <c r="B82" s="19">
        <f>IF(Info!$D$7=2,IF(OR($R$7&lt;D81,$R$7&gt;E81),0,"X"),0)</f>
        <v>0</v>
      </c>
      <c r="D82" s="20" t="s">
        <v>30</v>
      </c>
      <c r="E82" s="20" t="s">
        <v>30</v>
      </c>
      <c r="F82" s="21" t="s">
        <v>31</v>
      </c>
      <c r="G82" s="20">
        <v>316.8</v>
      </c>
      <c r="H82" s="20">
        <v>316.8</v>
      </c>
      <c r="I82" s="20">
        <v>316.8</v>
      </c>
      <c r="J82" s="20">
        <v>279.39999999999998</v>
      </c>
      <c r="K82" s="20">
        <v>272.14999999999998</v>
      </c>
    </row>
    <row r="83" spans="1:11" hidden="1" x14ac:dyDescent="0.2">
      <c r="A83" s="19">
        <f>IF(Info!$D$7=1,IF(OR($T$7&lt;D83,$T$7&gt;E83),0,"X"),0)</f>
        <v>0</v>
      </c>
      <c r="B83" s="19">
        <f>IF(Info!$D$7=1,IF(OR($R$7&lt;D83,$R$7&gt;E83),0,"X"),0)</f>
        <v>0</v>
      </c>
      <c r="D83" s="20">
        <v>670</v>
      </c>
      <c r="E83" s="20">
        <v>689.99</v>
      </c>
      <c r="F83" s="21" t="s">
        <v>29</v>
      </c>
      <c r="G83" s="20">
        <v>364.48</v>
      </c>
      <c r="H83" s="20">
        <v>364.48</v>
      </c>
      <c r="I83" s="20">
        <v>364.48</v>
      </c>
      <c r="J83" s="20">
        <v>321.20999999999998</v>
      </c>
      <c r="K83" s="20">
        <v>313.12</v>
      </c>
    </row>
    <row r="84" spans="1:11" hidden="1" x14ac:dyDescent="0.2">
      <c r="A84" s="19">
        <f>IF(Info!$D$7=2,IF(OR($T$7&lt;D83,$T$7&gt;E83),0,"X"),0)</f>
        <v>0</v>
      </c>
      <c r="B84" s="19">
        <f>IF(Info!$D$7=2,IF(OR($R$7&lt;D83,$R$7&gt;E83),0,"X"),0)</f>
        <v>0</v>
      </c>
      <c r="D84" s="20" t="s">
        <v>30</v>
      </c>
      <c r="E84" s="20" t="s">
        <v>30</v>
      </c>
      <c r="F84" s="21" t="s">
        <v>31</v>
      </c>
      <c r="G84" s="20">
        <v>326.39999999999998</v>
      </c>
      <c r="H84" s="20">
        <v>326.39999999999998</v>
      </c>
      <c r="I84" s="20">
        <v>326.39999999999998</v>
      </c>
      <c r="J84" s="20">
        <v>287.64999999999998</v>
      </c>
      <c r="K84" s="20">
        <v>280.39999999999998</v>
      </c>
    </row>
    <row r="85" spans="1:11" hidden="1" x14ac:dyDescent="0.2">
      <c r="A85" s="19">
        <f>IF(Info!$D$7=1,IF(OR($T$7&lt;D85,$T$7&gt;E85),0,"X"),0)</f>
        <v>0</v>
      </c>
      <c r="B85" s="19">
        <f>IF(Info!$D$7=1,IF(OR($R$7&lt;D85,$R$7&gt;E85),0,"X"),0)</f>
        <v>0</v>
      </c>
      <c r="D85" s="20">
        <v>690</v>
      </c>
      <c r="E85" s="20">
        <v>709.99</v>
      </c>
      <c r="F85" s="21" t="s">
        <v>29</v>
      </c>
      <c r="G85" s="20">
        <v>375.2</v>
      </c>
      <c r="H85" s="20">
        <v>375.2</v>
      </c>
      <c r="I85" s="20">
        <v>375.2</v>
      </c>
      <c r="J85" s="20">
        <v>330.42</v>
      </c>
      <c r="K85" s="20">
        <v>322.33</v>
      </c>
    </row>
    <row r="86" spans="1:11" hidden="1" x14ac:dyDescent="0.2">
      <c r="A86" s="19">
        <f>IF(Info!$D$7=2,IF(OR($T$7&lt;D85,$T$7&gt;E85),0,"X"),0)</f>
        <v>0</v>
      </c>
      <c r="B86" s="19">
        <f>IF(Info!$D$7=2,IF(OR($R$7&lt;D85,$R$7&gt;E85),0,"X"),0)</f>
        <v>0</v>
      </c>
      <c r="D86" s="20" t="s">
        <v>30</v>
      </c>
      <c r="E86" s="20" t="s">
        <v>30</v>
      </c>
      <c r="F86" s="21" t="s">
        <v>31</v>
      </c>
      <c r="G86" s="20">
        <v>336</v>
      </c>
      <c r="H86" s="20">
        <v>336</v>
      </c>
      <c r="I86" s="20">
        <v>336</v>
      </c>
      <c r="J86" s="20">
        <v>295.89999999999998</v>
      </c>
      <c r="K86" s="20">
        <v>288.64999999999998</v>
      </c>
    </row>
    <row r="87" spans="1:11" hidden="1" x14ac:dyDescent="0.2">
      <c r="A87" s="19">
        <f>IF(Info!$D$7=1,IF(OR($T$7&lt;D87,$T$7&gt;E87),0,"X"),0)</f>
        <v>0</v>
      </c>
      <c r="B87" s="19">
        <f>IF(Info!$D$7=1,IF(OR($R$7&lt;D87,$R$7&gt;E87),0,"X"),0)</f>
        <v>0</v>
      </c>
      <c r="D87" s="20">
        <v>710</v>
      </c>
      <c r="E87" s="20">
        <v>729.99</v>
      </c>
      <c r="F87" s="21" t="s">
        <v>29</v>
      </c>
      <c r="G87" s="20">
        <v>385.92</v>
      </c>
      <c r="H87" s="20">
        <v>385.92</v>
      </c>
      <c r="I87" s="20">
        <v>385.92</v>
      </c>
      <c r="J87" s="20">
        <v>339.64</v>
      </c>
      <c r="K87" s="20">
        <v>331.52</v>
      </c>
    </row>
    <row r="88" spans="1:11" hidden="1" x14ac:dyDescent="0.2">
      <c r="A88" s="19">
        <f>IF(Info!$D$7=2,IF(OR($T$7&lt;D87,$T$7&gt;E87),0,"X"),0)</f>
        <v>0</v>
      </c>
      <c r="B88" s="19">
        <f>IF(Info!$D$7=2,IF(OR($R$7&lt;D87,$R$7&gt;E87),0,"X"),0)</f>
        <v>0</v>
      </c>
      <c r="D88" s="20" t="s">
        <v>30</v>
      </c>
      <c r="E88" s="20" t="s">
        <v>30</v>
      </c>
      <c r="F88" s="21" t="s">
        <v>31</v>
      </c>
      <c r="G88" s="20">
        <v>345.6</v>
      </c>
      <c r="H88" s="20">
        <v>345.6</v>
      </c>
      <c r="I88" s="20">
        <v>345.6</v>
      </c>
      <c r="J88" s="20">
        <v>304.14999999999998</v>
      </c>
      <c r="K88" s="20">
        <v>296.89</v>
      </c>
    </row>
    <row r="89" spans="1:11" hidden="1" x14ac:dyDescent="0.2">
      <c r="A89" s="19">
        <f>IF(Info!$D$7=1,IF(OR($T$7&lt;D89,$T$7&gt;E89),0,"X"),0)</f>
        <v>0</v>
      </c>
      <c r="B89" s="19">
        <f>IF(Info!$D$7=1,IF(OR($R$7&lt;D89,$R$7&gt;E89),0,"X"),0)</f>
        <v>0</v>
      </c>
      <c r="D89" s="20">
        <v>730</v>
      </c>
      <c r="E89" s="20">
        <v>749.99</v>
      </c>
      <c r="F89" s="21" t="s">
        <v>29</v>
      </c>
      <c r="G89" s="20">
        <v>396.64</v>
      </c>
      <c r="H89" s="20">
        <v>396.64</v>
      </c>
      <c r="I89" s="20">
        <v>396.64</v>
      </c>
      <c r="J89" s="20">
        <v>348.85</v>
      </c>
      <c r="K89" s="20">
        <v>340.43</v>
      </c>
    </row>
    <row r="90" spans="1:11" hidden="1" x14ac:dyDescent="0.2">
      <c r="A90" s="19">
        <f>IF(Info!$D$7=2,IF(OR($T$7&lt;D89,$T$7&gt;E89),0,"X"),0)</f>
        <v>0</v>
      </c>
      <c r="B90" s="19">
        <f>IF(Info!$D$7=2,IF(OR($R$7&lt;D89,$R$7&gt;E89),0,"X"),0)</f>
        <v>0</v>
      </c>
      <c r="D90" s="20" t="s">
        <v>30</v>
      </c>
      <c r="E90" s="20" t="s">
        <v>30</v>
      </c>
      <c r="F90" s="21" t="s">
        <v>31</v>
      </c>
      <c r="G90" s="20">
        <v>355.2</v>
      </c>
      <c r="H90" s="20">
        <v>355.2</v>
      </c>
      <c r="I90" s="20">
        <v>355.2</v>
      </c>
      <c r="J90" s="20">
        <v>312.39999999999998</v>
      </c>
      <c r="K90" s="20">
        <v>304.87</v>
      </c>
    </row>
    <row r="91" spans="1:11" hidden="1" x14ac:dyDescent="0.2">
      <c r="A91" s="19">
        <f>IF(Info!$D$7=1,IF(OR($T$7&lt;D91,$T$7&gt;E91),0,"X"),0)</f>
        <v>0</v>
      </c>
      <c r="B91" s="19">
        <f>IF(Info!$D$7=1,IF(OR($R$7&lt;D91,$R$7&gt;E91),0,"X"),0)</f>
        <v>0</v>
      </c>
      <c r="D91" s="20">
        <v>750</v>
      </c>
      <c r="E91" s="20">
        <v>769.99</v>
      </c>
      <c r="F91" s="21" t="s">
        <v>29</v>
      </c>
      <c r="G91" s="20">
        <v>407.36</v>
      </c>
      <c r="H91" s="20">
        <v>407.36</v>
      </c>
      <c r="I91" s="20">
        <v>407.36</v>
      </c>
      <c r="J91" s="20">
        <v>358.06</v>
      </c>
      <c r="K91" s="20">
        <v>349.34</v>
      </c>
    </row>
    <row r="92" spans="1:11" hidden="1" x14ac:dyDescent="0.2">
      <c r="A92" s="19">
        <f>IF(Info!$D$7=2,IF(OR($T$7&lt;D91,$T$7&gt;E91),0,"X"),0)</f>
        <v>0</v>
      </c>
      <c r="B92" s="19">
        <f>IF(Info!$D$7=2,IF(OR($R$7&lt;D91,$R$7&gt;E91),0,"X"),0)</f>
        <v>0</v>
      </c>
      <c r="D92" s="20" t="s">
        <v>30</v>
      </c>
      <c r="E92" s="20" t="s">
        <v>30</v>
      </c>
      <c r="F92" s="21" t="s">
        <v>31</v>
      </c>
      <c r="G92" s="20">
        <v>364.8</v>
      </c>
      <c r="H92" s="20">
        <v>364.8</v>
      </c>
      <c r="I92" s="20">
        <v>364.8</v>
      </c>
      <c r="J92" s="20">
        <v>320.64999999999998</v>
      </c>
      <c r="K92" s="20">
        <v>312.85000000000002</v>
      </c>
    </row>
    <row r="93" spans="1:11" hidden="1" x14ac:dyDescent="0.2">
      <c r="A93" s="19">
        <f>IF(Info!$D$7=1,IF(OR($T$7&lt;D93,$T$7&gt;E93),0,"X"),0)</f>
        <v>0</v>
      </c>
      <c r="B93" s="19">
        <f>IF(Info!$D$7=1,IF(OR($R$7&lt;D93,$R$7&gt;E93),0,"X"),0)</f>
        <v>0</v>
      </c>
      <c r="D93" s="20">
        <v>770</v>
      </c>
      <c r="E93" s="20">
        <v>789.99</v>
      </c>
      <c r="F93" s="21" t="s">
        <v>29</v>
      </c>
      <c r="G93" s="20">
        <v>418.08</v>
      </c>
      <c r="H93" s="20">
        <v>418.08</v>
      </c>
      <c r="I93" s="20">
        <v>418.08</v>
      </c>
      <c r="J93" s="20">
        <v>367.27</v>
      </c>
      <c r="K93" s="20">
        <v>358.26</v>
      </c>
    </row>
    <row r="94" spans="1:11" hidden="1" x14ac:dyDescent="0.2">
      <c r="A94" s="19">
        <f>IF(Info!$D$7=2,IF(OR($T$7&lt;D93,$T$7&gt;E93),0,"X"),0)</f>
        <v>0</v>
      </c>
      <c r="B94" s="19">
        <f>IF(Info!$D$7=2,IF(OR($R$7&lt;D93,$R$7&gt;E93),0,"X"),0)</f>
        <v>0</v>
      </c>
      <c r="D94" s="20" t="s">
        <v>30</v>
      </c>
      <c r="E94" s="20" t="s">
        <v>30</v>
      </c>
      <c r="F94" s="21" t="s">
        <v>31</v>
      </c>
      <c r="G94" s="20">
        <v>374.4</v>
      </c>
      <c r="H94" s="20">
        <v>374.4</v>
      </c>
      <c r="I94" s="20">
        <v>374.4</v>
      </c>
      <c r="J94" s="20">
        <v>328.9</v>
      </c>
      <c r="K94" s="20">
        <v>320.83</v>
      </c>
    </row>
    <row r="95" spans="1:11" hidden="1" x14ac:dyDescent="0.2">
      <c r="A95" s="19">
        <f>IF(Info!$D$7=1,IF(OR($T$7&lt;D95,$T$7&gt;E95),0,"X"),0)</f>
        <v>0</v>
      </c>
      <c r="B95" s="19">
        <f>IF(Info!$D$7=1,IF(OR($R$7&lt;D95,$R$7&gt;E95),0,"X"),0)</f>
        <v>0</v>
      </c>
      <c r="D95" s="20">
        <v>790</v>
      </c>
      <c r="E95" s="20">
        <v>809.99</v>
      </c>
      <c r="F95" s="21" t="s">
        <v>29</v>
      </c>
      <c r="G95" s="20">
        <v>428.8</v>
      </c>
      <c r="H95" s="20">
        <v>428.8</v>
      </c>
      <c r="I95" s="20">
        <v>428.8</v>
      </c>
      <c r="J95" s="20">
        <v>376.49</v>
      </c>
      <c r="K95" s="20">
        <v>367.17</v>
      </c>
    </row>
    <row r="96" spans="1:11" hidden="1" x14ac:dyDescent="0.2">
      <c r="A96" s="19">
        <f>IF(Info!$D$7=2,IF(OR($T$7&lt;D95,$T$7&gt;E95),0,"X"),0)</f>
        <v>0</v>
      </c>
      <c r="B96" s="19">
        <f>IF(Info!$D$7=2,IF(OR($R$7&lt;D95,$R$7&gt;E95),0,"X"),0)</f>
        <v>0</v>
      </c>
      <c r="D96" s="20" t="s">
        <v>30</v>
      </c>
      <c r="E96" s="20" t="s">
        <v>30</v>
      </c>
      <c r="F96" s="21" t="s">
        <v>31</v>
      </c>
      <c r="G96" s="20">
        <v>384</v>
      </c>
      <c r="H96" s="20">
        <v>384</v>
      </c>
      <c r="I96" s="20">
        <v>384</v>
      </c>
      <c r="J96" s="20">
        <v>337.15</v>
      </c>
      <c r="K96" s="20">
        <v>328.81</v>
      </c>
    </row>
    <row r="97" spans="1:11" hidden="1" x14ac:dyDescent="0.2">
      <c r="A97" s="19">
        <f>IF(Info!$D$7=1,IF(OR($T$7&lt;D97,$T$7&gt;E97),0,"X"),0)</f>
        <v>0</v>
      </c>
      <c r="B97" s="19">
        <f>IF(Info!$D$7=1,IF(OR($R$7&lt;D97,$R$7&gt;E97),0,"X"),0)</f>
        <v>0</v>
      </c>
      <c r="D97" s="20">
        <v>810</v>
      </c>
      <c r="E97" s="20">
        <v>829.99</v>
      </c>
      <c r="F97" s="21" t="s">
        <v>29</v>
      </c>
      <c r="G97" s="20">
        <v>439.52</v>
      </c>
      <c r="H97" s="20">
        <v>439.52</v>
      </c>
      <c r="I97" s="20">
        <v>439.52</v>
      </c>
      <c r="J97" s="20">
        <v>385.7</v>
      </c>
      <c r="K97" s="20">
        <v>376.08</v>
      </c>
    </row>
    <row r="98" spans="1:11" hidden="1" x14ac:dyDescent="0.2">
      <c r="A98" s="19">
        <f>IF(Info!$D$7=2,IF(OR($T$7&lt;D97,$T$7&gt;E97),0,"X"),0)</f>
        <v>0</v>
      </c>
      <c r="B98" s="19">
        <f>IF(Info!$D$7=2,IF(OR($R$7&lt;D97,$R$7&gt;E97),0,"X"),0)</f>
        <v>0</v>
      </c>
      <c r="D98" s="20" t="s">
        <v>30</v>
      </c>
      <c r="E98" s="20" t="s">
        <v>30</v>
      </c>
      <c r="F98" s="21" t="s">
        <v>31</v>
      </c>
      <c r="G98" s="20">
        <v>393.6</v>
      </c>
      <c r="H98" s="20">
        <v>393.6</v>
      </c>
      <c r="I98" s="20">
        <v>393.6</v>
      </c>
      <c r="J98" s="20">
        <v>345.4</v>
      </c>
      <c r="K98" s="20">
        <v>336.79</v>
      </c>
    </row>
    <row r="99" spans="1:11" hidden="1" x14ac:dyDescent="0.2">
      <c r="A99" s="19">
        <f>IF(Info!$D$7=1,IF(OR($T$7&lt;D99,$T$7&gt;E99),0,"X"),0)</f>
        <v>0</v>
      </c>
      <c r="B99" s="19">
        <f>IF(Info!$D$7=1,IF(OR($R$7&lt;D99,$R$7&gt;E99),0,"X"),0)</f>
        <v>0</v>
      </c>
      <c r="D99" s="20">
        <v>830</v>
      </c>
      <c r="E99" s="20">
        <v>849.99</v>
      </c>
      <c r="F99" s="21" t="s">
        <v>29</v>
      </c>
      <c r="G99" s="20">
        <v>450.24</v>
      </c>
      <c r="H99" s="20">
        <v>450.24</v>
      </c>
      <c r="I99" s="20">
        <v>450.24</v>
      </c>
      <c r="J99" s="20">
        <v>394.7</v>
      </c>
      <c r="K99" s="20">
        <v>384.99</v>
      </c>
    </row>
    <row r="100" spans="1:11" hidden="1" x14ac:dyDescent="0.2">
      <c r="A100" s="19">
        <f>IF(Info!$D$7=2,IF(OR($T$7&lt;D99,$T$7&gt;E99),0,"X"),0)</f>
        <v>0</v>
      </c>
      <c r="B100" s="19">
        <f>IF(Info!$D$7=2,IF(OR($R$7&lt;D99,$R$7&gt;E99),0,"X"),0)</f>
        <v>0</v>
      </c>
      <c r="D100" s="20" t="s">
        <v>30</v>
      </c>
      <c r="E100" s="20" t="s">
        <v>30</v>
      </c>
      <c r="F100" s="21" t="s">
        <v>31</v>
      </c>
      <c r="G100" s="20">
        <v>403.2</v>
      </c>
      <c r="H100" s="20">
        <v>403.2</v>
      </c>
      <c r="I100" s="20">
        <v>403.2</v>
      </c>
      <c r="J100" s="20">
        <v>353.47</v>
      </c>
      <c r="K100" s="20">
        <v>344.77</v>
      </c>
    </row>
    <row r="101" spans="1:11" hidden="1" x14ac:dyDescent="0.2">
      <c r="A101" s="19">
        <f>IF(Info!$D$7=1,IF(OR($T$7&lt;D101,$T$7&gt;E101),0,"X"),0)</f>
        <v>0</v>
      </c>
      <c r="B101" s="19">
        <f>IF(Info!$D$7=1,IF(OR($R$7&lt;D101,$R$7&gt;E101),0,"X"),0)</f>
        <v>0</v>
      </c>
      <c r="D101" s="20">
        <v>850</v>
      </c>
      <c r="E101" s="20">
        <v>869.99</v>
      </c>
      <c r="F101" s="21" t="s">
        <v>29</v>
      </c>
      <c r="G101" s="20">
        <v>460.96</v>
      </c>
      <c r="H101" s="20">
        <v>460.96</v>
      </c>
      <c r="I101" s="20">
        <v>460.96</v>
      </c>
      <c r="J101" s="20">
        <v>403.61</v>
      </c>
      <c r="K101" s="20">
        <v>393.9</v>
      </c>
    </row>
    <row r="102" spans="1:11" hidden="1" x14ac:dyDescent="0.2">
      <c r="A102" s="19">
        <f>IF(Info!$D$7=2,IF(OR($T$7&lt;D101,$T$7&gt;E101),0,"X"),0)</f>
        <v>0</v>
      </c>
      <c r="B102" s="19">
        <f>IF(Info!$D$7=2,IF(OR($R$7&lt;D101,$R$7&gt;E101),0,"X"),0)</f>
        <v>0</v>
      </c>
      <c r="D102" s="20" t="s">
        <v>30</v>
      </c>
      <c r="E102" s="20" t="s">
        <v>30</v>
      </c>
      <c r="F102" s="21" t="s">
        <v>31</v>
      </c>
      <c r="G102" s="20">
        <v>412.8</v>
      </c>
      <c r="H102" s="20">
        <v>412.8</v>
      </c>
      <c r="I102" s="20">
        <v>412.8</v>
      </c>
      <c r="J102" s="20">
        <v>361.45</v>
      </c>
      <c r="K102" s="20">
        <v>352.75</v>
      </c>
    </row>
    <row r="103" spans="1:11" hidden="1" x14ac:dyDescent="0.2">
      <c r="A103" s="19">
        <f>IF(Info!$D$7=1,IF(OR($T$7&lt;D103,$T$7&gt;E103),0,"X"),0)</f>
        <v>0</v>
      </c>
      <c r="B103" s="19">
        <f>IF(Info!$D$7=1,IF(OR($R$7&lt;D103,$R$7&gt;E103),0,"X"),0)</f>
        <v>0</v>
      </c>
      <c r="D103" s="20">
        <v>870</v>
      </c>
      <c r="E103" s="20">
        <v>889.99</v>
      </c>
      <c r="F103" s="21" t="s">
        <v>29</v>
      </c>
      <c r="G103" s="20">
        <v>471.68</v>
      </c>
      <c r="H103" s="20">
        <v>471.68</v>
      </c>
      <c r="I103" s="20">
        <v>471.68</v>
      </c>
      <c r="J103" s="20">
        <v>412.53</v>
      </c>
      <c r="K103" s="20">
        <v>402.81</v>
      </c>
    </row>
    <row r="104" spans="1:11" hidden="1" x14ac:dyDescent="0.2">
      <c r="A104" s="19">
        <f>IF(Info!$D$7=2,IF(OR($T$7&lt;D103,$T$7&gt;E103),0,"X"),0)</f>
        <v>0</v>
      </c>
      <c r="B104" s="19">
        <f>IF(Info!$D$7=2,IF(OR($R$7&lt;D103,$R$7&gt;E103),0,"X"),0)</f>
        <v>0</v>
      </c>
      <c r="D104" s="20" t="s">
        <v>30</v>
      </c>
      <c r="E104" s="20" t="s">
        <v>30</v>
      </c>
      <c r="F104" s="21" t="s">
        <v>31</v>
      </c>
      <c r="G104" s="20">
        <v>422.4</v>
      </c>
      <c r="H104" s="20">
        <v>422.4</v>
      </c>
      <c r="I104" s="20">
        <v>422.4</v>
      </c>
      <c r="J104" s="20">
        <v>369.43</v>
      </c>
      <c r="K104" s="20">
        <v>360.73</v>
      </c>
    </row>
    <row r="105" spans="1:11" hidden="1" x14ac:dyDescent="0.2">
      <c r="A105" s="19">
        <f>IF(Info!$D$7=1,IF(OR($T$7&lt;D105,$T$7&gt;E105),0,"X"),0)</f>
        <v>0</v>
      </c>
      <c r="B105" s="19">
        <f>IF(Info!$D$7=1,IF(OR($R$7&lt;D105,$R$7&gt;E105),0,"X"),0)</f>
        <v>0</v>
      </c>
      <c r="D105" s="20">
        <v>890</v>
      </c>
      <c r="E105" s="20">
        <v>909.99</v>
      </c>
      <c r="F105" s="21" t="s">
        <v>29</v>
      </c>
      <c r="G105" s="20">
        <v>482.4</v>
      </c>
      <c r="H105" s="20">
        <v>482.4</v>
      </c>
      <c r="I105" s="20">
        <v>482.4</v>
      </c>
      <c r="J105" s="20">
        <v>421.44</v>
      </c>
      <c r="K105" s="20">
        <v>411.65</v>
      </c>
    </row>
    <row r="106" spans="1:11" hidden="1" x14ac:dyDescent="0.2">
      <c r="A106" s="19">
        <f>IF(Info!$D$7=2,IF(OR($T$7&lt;D105,$T$7&gt;E105),0,"X"),0)</f>
        <v>0</v>
      </c>
      <c r="B106" s="19">
        <f>IF(Info!$D$7=2,IF(OR($R$7&lt;D105,$R$7&gt;E105),0,"X"),0)</f>
        <v>0</v>
      </c>
      <c r="D106" s="20" t="s">
        <v>30</v>
      </c>
      <c r="E106" s="20" t="s">
        <v>30</v>
      </c>
      <c r="F106" s="21" t="s">
        <v>31</v>
      </c>
      <c r="G106" s="20">
        <v>432</v>
      </c>
      <c r="H106" s="20">
        <v>432</v>
      </c>
      <c r="I106" s="20">
        <v>432</v>
      </c>
      <c r="J106" s="20">
        <v>377.41</v>
      </c>
      <c r="K106" s="20">
        <v>368.64</v>
      </c>
    </row>
    <row r="107" spans="1:11" hidden="1" x14ac:dyDescent="0.2">
      <c r="A107" s="19">
        <f>IF(Info!$D$7=1,IF(OR($T$7&lt;D107,$T$7&gt;E107),0,"X"),0)</f>
        <v>0</v>
      </c>
      <c r="B107" s="19">
        <f>IF(Info!$D$7=1,IF(OR($R$7&lt;D107,$R$7&gt;E107),0,"X"),0)</f>
        <v>0</v>
      </c>
      <c r="D107" s="20">
        <v>910</v>
      </c>
      <c r="E107" s="20">
        <v>929.99</v>
      </c>
      <c r="F107" s="21" t="s">
        <v>29</v>
      </c>
      <c r="G107" s="20">
        <v>493.12</v>
      </c>
      <c r="H107" s="20">
        <v>493.12</v>
      </c>
      <c r="I107" s="20">
        <v>493.12</v>
      </c>
      <c r="J107" s="20">
        <v>430.35</v>
      </c>
      <c r="K107" s="20">
        <v>420.56</v>
      </c>
    </row>
    <row r="108" spans="1:11" hidden="1" x14ac:dyDescent="0.2">
      <c r="A108" s="19">
        <f>IF(Info!$D$7=2,IF(OR($T$7&lt;D107,$T$7&gt;E107),0,"X"),0)</f>
        <v>0</v>
      </c>
      <c r="B108" s="19">
        <f>IF(Info!$D$7=2,IF(OR($R$7&lt;D107,$R$7&gt;E107),0,"X"),0)</f>
        <v>0</v>
      </c>
      <c r="D108" s="20" t="s">
        <v>30</v>
      </c>
      <c r="E108" s="20" t="s">
        <v>30</v>
      </c>
      <c r="F108" s="21" t="s">
        <v>31</v>
      </c>
      <c r="G108" s="20">
        <v>441.6</v>
      </c>
      <c r="H108" s="20">
        <v>441.6</v>
      </c>
      <c r="I108" s="20">
        <v>441.6</v>
      </c>
      <c r="J108" s="20">
        <v>385.39</v>
      </c>
      <c r="K108" s="20">
        <v>376.62</v>
      </c>
    </row>
    <row r="109" spans="1:11" hidden="1" x14ac:dyDescent="0.2">
      <c r="A109" s="19">
        <f>IF(Info!$D$7=1,IF(OR($T$7&lt;D109,$T$7&gt;E109),0,"X"),0)</f>
        <v>0</v>
      </c>
      <c r="B109" s="19">
        <f>IF(Info!$D$7=1,IF(OR($R$7&lt;D109,$R$7&gt;E109),0,"X"),0)</f>
        <v>0</v>
      </c>
      <c r="D109" s="20">
        <v>930</v>
      </c>
      <c r="E109" s="20">
        <v>949.99</v>
      </c>
      <c r="F109" s="21" t="s">
        <v>29</v>
      </c>
      <c r="G109" s="20">
        <v>503.84</v>
      </c>
      <c r="H109" s="20">
        <v>503.84</v>
      </c>
      <c r="I109" s="20">
        <v>503.84</v>
      </c>
      <c r="J109" s="20">
        <v>439.19</v>
      </c>
      <c r="K109" s="20">
        <v>429.47</v>
      </c>
    </row>
    <row r="110" spans="1:11" hidden="1" x14ac:dyDescent="0.2">
      <c r="A110" s="19">
        <f>IF(Info!$D$7=2,IF(OR($T$7&lt;D109,$T$7&gt;E109),0,"X"),0)</f>
        <v>0</v>
      </c>
      <c r="B110" s="19">
        <f>IF(Info!$D$7=2,IF(OR($R$7&lt;D109,$R$7&gt;E109),0,"X"),0)</f>
        <v>0</v>
      </c>
      <c r="D110" s="20" t="s">
        <v>30</v>
      </c>
      <c r="E110" s="20" t="s">
        <v>30</v>
      </c>
      <c r="F110" s="21" t="s">
        <v>31</v>
      </c>
      <c r="G110" s="20">
        <v>451.2</v>
      </c>
      <c r="H110" s="20">
        <v>451.2</v>
      </c>
      <c r="I110" s="20">
        <v>451.2</v>
      </c>
      <c r="J110" s="20">
        <v>393.31</v>
      </c>
      <c r="K110" s="20">
        <v>384.6</v>
      </c>
    </row>
    <row r="111" spans="1:11" hidden="1" x14ac:dyDescent="0.2">
      <c r="A111" s="19">
        <f>IF(Info!$D$7=1,IF(OR($T$7&lt;D111,$T$7&gt;E111),0,"X"),0)</f>
        <v>0</v>
      </c>
      <c r="B111" s="19">
        <f>IF(Info!$D$7=1,IF(OR($R$7&lt;D111,$R$7&gt;E111),0,"X"),0)</f>
        <v>0</v>
      </c>
      <c r="D111" s="20">
        <v>950</v>
      </c>
      <c r="E111" s="20">
        <v>969.99</v>
      </c>
      <c r="F111" s="21" t="s">
        <v>29</v>
      </c>
      <c r="G111" s="20">
        <v>514.55999999999995</v>
      </c>
      <c r="H111" s="20">
        <v>514.55999999999995</v>
      </c>
      <c r="I111" s="20">
        <v>514.55999999999995</v>
      </c>
      <c r="J111" s="20">
        <v>448.1</v>
      </c>
      <c r="K111" s="20">
        <v>438.38</v>
      </c>
    </row>
    <row r="112" spans="1:11" hidden="1" x14ac:dyDescent="0.2">
      <c r="A112" s="19">
        <f>IF(Info!$D$7=2,IF(OR($T$7&lt;D111,$T$7&gt;E111),0,"X"),0)</f>
        <v>0</v>
      </c>
      <c r="B112" s="19">
        <f>IF(Info!$D$7=2,IF(OR($R$7&lt;D111,$R$7&gt;E111),0,"X"),0)</f>
        <v>0</v>
      </c>
      <c r="D112" s="20" t="s">
        <v>30</v>
      </c>
      <c r="E112" s="20" t="s">
        <v>30</v>
      </c>
      <c r="F112" s="21" t="s">
        <v>31</v>
      </c>
      <c r="G112" s="20">
        <v>460.8</v>
      </c>
      <c r="H112" s="20">
        <v>460.8</v>
      </c>
      <c r="I112" s="20">
        <v>460.8</v>
      </c>
      <c r="J112" s="20">
        <v>401.29</v>
      </c>
      <c r="K112" s="20">
        <v>392.58</v>
      </c>
    </row>
    <row r="113" spans="1:11" hidden="1" x14ac:dyDescent="0.2">
      <c r="A113" s="19">
        <f>IF(Info!$D$7=1,IF(OR($T$7&lt;D113,$T$7&gt;E113),0,"X"),0)</f>
        <v>0</v>
      </c>
      <c r="B113" s="19">
        <f>IF(Info!$D$7=1,IF(OR($R$7&lt;D113,$R$7&gt;E113),0,"X"),0)</f>
        <v>0</v>
      </c>
      <c r="D113" s="20">
        <v>970</v>
      </c>
      <c r="E113" s="20">
        <v>989.99</v>
      </c>
      <c r="F113" s="21" t="s">
        <v>29</v>
      </c>
      <c r="G113" s="20">
        <v>525.28</v>
      </c>
      <c r="H113" s="20">
        <v>525.28</v>
      </c>
      <c r="I113" s="20">
        <v>525.28</v>
      </c>
      <c r="J113" s="20">
        <v>457.01</v>
      </c>
      <c r="K113" s="20">
        <v>447.29</v>
      </c>
    </row>
    <row r="114" spans="1:11" hidden="1" x14ac:dyDescent="0.2">
      <c r="A114" s="19">
        <f>IF(Info!$D$7=2,IF(OR($T$7&lt;D113,$T$7&gt;E113),0,"X"),0)</f>
        <v>0</v>
      </c>
      <c r="B114" s="19">
        <f>IF(Info!$D$7=2,IF(OR($R$7&lt;D113,$R$7&gt;E113),0,"X"),0)</f>
        <v>0</v>
      </c>
      <c r="D114" s="20" t="s">
        <v>30</v>
      </c>
      <c r="E114" s="20" t="s">
        <v>30</v>
      </c>
      <c r="F114" s="21" t="s">
        <v>31</v>
      </c>
      <c r="G114" s="20">
        <v>470.4</v>
      </c>
      <c r="H114" s="20">
        <v>470.4</v>
      </c>
      <c r="I114" s="20">
        <v>470.4</v>
      </c>
      <c r="J114" s="20">
        <v>409.27</v>
      </c>
      <c r="K114" s="20">
        <v>400.56</v>
      </c>
    </row>
    <row r="115" spans="1:11" hidden="1" x14ac:dyDescent="0.2">
      <c r="A115" s="19">
        <f>IF(Info!$D$7=1,IF(OR($T$7&lt;D115,$T$7&gt;E115),0,"X"),0)</f>
        <v>0</v>
      </c>
      <c r="B115" s="19">
        <f>IF(Info!$D$7=1,IF(OR($R$7&lt;D115,$R$7&gt;E115),0,"X"),0)</f>
        <v>0</v>
      </c>
      <c r="D115" s="20">
        <v>990</v>
      </c>
      <c r="E115" s="20">
        <v>1009.99</v>
      </c>
      <c r="F115" s="21" t="s">
        <v>29</v>
      </c>
      <c r="G115" s="20">
        <v>536</v>
      </c>
      <c r="H115" s="20">
        <v>536</v>
      </c>
      <c r="I115" s="20">
        <v>536</v>
      </c>
      <c r="J115" s="20">
        <v>465.92</v>
      </c>
      <c r="K115" s="20">
        <v>456.3</v>
      </c>
    </row>
    <row r="116" spans="1:11" hidden="1" x14ac:dyDescent="0.2">
      <c r="A116" s="19">
        <f>IF(Info!$D$7=2,IF(OR($T$7&lt;D115,$T$7&gt;E115),0,"X"),0)</f>
        <v>0</v>
      </c>
      <c r="B116" s="19">
        <f>IF(Info!$D$7=2,IF(OR($R$7&lt;D115,$R$7&gt;E115),0,"X"),0)</f>
        <v>0</v>
      </c>
      <c r="D116" s="20" t="s">
        <v>30</v>
      </c>
      <c r="E116" s="20" t="s">
        <v>30</v>
      </c>
      <c r="F116" s="21" t="s">
        <v>31</v>
      </c>
      <c r="G116" s="20">
        <v>480</v>
      </c>
      <c r="H116" s="20">
        <v>480</v>
      </c>
      <c r="I116" s="20">
        <v>480</v>
      </c>
      <c r="J116" s="20">
        <v>417.25</v>
      </c>
      <c r="K116" s="20">
        <v>408.63</v>
      </c>
    </row>
    <row r="117" spans="1:11" hidden="1" x14ac:dyDescent="0.2">
      <c r="A117" s="19">
        <f>IF(Info!$D$7=1,IF(OR($T$7&lt;D117,$T$7&gt;E117),0,"X"),0)</f>
        <v>0</v>
      </c>
      <c r="B117" s="19">
        <f>IF(Info!$D$7=1,IF(OR($R$7&lt;D117,$R$7&gt;E117),0,"X"),0)</f>
        <v>0</v>
      </c>
      <c r="D117" s="20">
        <v>1010</v>
      </c>
      <c r="E117" s="20">
        <v>1029.99</v>
      </c>
      <c r="F117" s="21" t="s">
        <v>29</v>
      </c>
      <c r="G117" s="20">
        <v>546.72</v>
      </c>
      <c r="H117" s="20">
        <v>546.72</v>
      </c>
      <c r="I117" s="20">
        <v>546.72</v>
      </c>
      <c r="J117" s="20">
        <v>474.84</v>
      </c>
      <c r="K117" s="20">
        <v>465.44</v>
      </c>
    </row>
    <row r="118" spans="1:11" hidden="1" x14ac:dyDescent="0.2">
      <c r="A118" s="19">
        <f>IF(Info!$D$7=2,IF(OR($T$7&lt;D117,$T$7&gt;E117),0,"X"),0)</f>
        <v>0</v>
      </c>
      <c r="B118" s="19">
        <f>IF(Info!$D$7=2,IF(OR($R$7&lt;D117,$R$7&gt;E117),0,"X"),0)</f>
        <v>0</v>
      </c>
      <c r="D118" s="20" t="s">
        <v>30</v>
      </c>
      <c r="E118" s="20" t="s">
        <v>30</v>
      </c>
      <c r="F118" s="21" t="s">
        <v>31</v>
      </c>
      <c r="G118" s="20">
        <v>489.6</v>
      </c>
      <c r="H118" s="20">
        <v>489.6</v>
      </c>
      <c r="I118" s="20">
        <v>489.6</v>
      </c>
      <c r="J118" s="20">
        <v>425.23</v>
      </c>
      <c r="K118" s="20">
        <v>416.81</v>
      </c>
    </row>
    <row r="119" spans="1:11" hidden="1" x14ac:dyDescent="0.2">
      <c r="A119" s="19">
        <f>IF(Info!$D$7=1,IF(OR($T$7&lt;D119,$T$7&gt;E119),0,"X"),0)</f>
        <v>0</v>
      </c>
      <c r="B119" s="19">
        <f>IF(Info!$D$7=1,IF(OR($R$7&lt;D119,$R$7&gt;E119),0,"X"),0)</f>
        <v>0</v>
      </c>
      <c r="D119" s="20">
        <v>1030</v>
      </c>
      <c r="E119" s="20">
        <v>1049.99</v>
      </c>
      <c r="F119" s="21" t="s">
        <v>29</v>
      </c>
      <c r="G119" s="20">
        <v>557.44000000000005</v>
      </c>
      <c r="H119" s="20">
        <v>557.44000000000005</v>
      </c>
      <c r="I119" s="20">
        <v>557.44000000000005</v>
      </c>
      <c r="J119" s="20">
        <v>483.75</v>
      </c>
      <c r="K119" s="20">
        <v>474.57</v>
      </c>
    </row>
    <row r="120" spans="1:11" hidden="1" x14ac:dyDescent="0.2">
      <c r="A120" s="19">
        <f>IF(Info!$D$7=2,IF(OR($T$7&lt;D119,$T$7&gt;E119),0,"X"),0)</f>
        <v>0</v>
      </c>
      <c r="B120" s="19">
        <f>IF(Info!$D$7=2,IF(OR($R$7&lt;D119,$R$7&gt;E119),0,"X"),0)</f>
        <v>0</v>
      </c>
      <c r="D120" s="20" t="s">
        <v>30</v>
      </c>
      <c r="E120" s="20" t="s">
        <v>30</v>
      </c>
      <c r="F120" s="21" t="s">
        <v>31</v>
      </c>
      <c r="G120" s="20">
        <v>499.2</v>
      </c>
      <c r="H120" s="20">
        <v>499.2</v>
      </c>
      <c r="I120" s="20">
        <v>499.2</v>
      </c>
      <c r="J120" s="20">
        <v>433.21</v>
      </c>
      <c r="K120" s="20">
        <v>424.99</v>
      </c>
    </row>
    <row r="121" spans="1:11" hidden="1" x14ac:dyDescent="0.2">
      <c r="A121" s="19">
        <f>IF(Info!$D$7=1,IF(OR($T$7&lt;D121,$T$7&gt;E121),0,"X"),0)</f>
        <v>0</v>
      </c>
      <c r="B121" s="19">
        <f>IF(Info!$D$7=1,IF(OR($R$7&lt;D121,$R$7&gt;E121),0,"X"),0)</f>
        <v>0</v>
      </c>
      <c r="D121" s="20">
        <v>1050</v>
      </c>
      <c r="E121" s="20">
        <v>1069.99</v>
      </c>
      <c r="F121" s="21" t="s">
        <v>29</v>
      </c>
      <c r="G121" s="20">
        <v>568.16</v>
      </c>
      <c r="H121" s="20">
        <v>568.16</v>
      </c>
      <c r="I121" s="20">
        <v>568.16</v>
      </c>
      <c r="J121" s="20">
        <v>492.66</v>
      </c>
      <c r="K121" s="20">
        <v>483.69</v>
      </c>
    </row>
    <row r="122" spans="1:11" hidden="1" x14ac:dyDescent="0.2">
      <c r="A122" s="19">
        <f>IF(Info!$D$7=2,IF(OR($T$7&lt;D121,$T$7&gt;E121),0,"X"),0)</f>
        <v>0</v>
      </c>
      <c r="B122" s="19">
        <f>IF(Info!$D$7=2,IF(OR($R$7&lt;D121,$R$7&gt;E121),0,"X"),0)</f>
        <v>0</v>
      </c>
      <c r="D122" s="20" t="s">
        <v>30</v>
      </c>
      <c r="E122" s="20" t="s">
        <v>30</v>
      </c>
      <c r="F122" s="21" t="s">
        <v>31</v>
      </c>
      <c r="G122" s="20">
        <v>508.8</v>
      </c>
      <c r="H122" s="20">
        <v>508.8</v>
      </c>
      <c r="I122" s="20">
        <v>508.8</v>
      </c>
      <c r="J122" s="20">
        <v>441.19</v>
      </c>
      <c r="K122" s="20">
        <v>433.16</v>
      </c>
    </row>
    <row r="123" spans="1:11" hidden="1" x14ac:dyDescent="0.2">
      <c r="A123" s="19">
        <f>IF(Info!$D$7=1,IF(OR($T$7&lt;D123,$T$7&gt;E123),0,"X"),0)</f>
        <v>0</v>
      </c>
      <c r="B123" s="19">
        <f>IF(Info!$D$7=1,IF(OR($R$7&lt;D123,$R$7&gt;E123),0,"X"),0)</f>
        <v>0</v>
      </c>
      <c r="D123" s="20">
        <v>1070</v>
      </c>
      <c r="E123" s="20">
        <v>1089.99</v>
      </c>
      <c r="F123" s="21" t="s">
        <v>29</v>
      </c>
      <c r="G123" s="20">
        <v>578.88</v>
      </c>
      <c r="H123" s="20">
        <v>578.88</v>
      </c>
      <c r="I123" s="20">
        <v>578.88</v>
      </c>
      <c r="J123" s="20">
        <v>501.57</v>
      </c>
      <c r="K123" s="20">
        <v>492.83</v>
      </c>
    </row>
    <row r="124" spans="1:11" hidden="1" x14ac:dyDescent="0.2">
      <c r="A124" s="19">
        <f>IF(Info!$D$7=2,IF(OR($T$7&lt;D123,$T$7&gt;E123),0,"X"),0)</f>
        <v>0</v>
      </c>
      <c r="B124" s="19">
        <f>IF(Info!$D$7=2,IF(OR($R$7&lt;D123,$R$7&gt;E123),0,"X"),0)</f>
        <v>0</v>
      </c>
      <c r="D124" s="20" t="s">
        <v>30</v>
      </c>
      <c r="E124" s="20" t="s">
        <v>30</v>
      </c>
      <c r="F124" s="21" t="s">
        <v>31</v>
      </c>
      <c r="G124" s="20">
        <v>518.4</v>
      </c>
      <c r="H124" s="20">
        <v>518.4</v>
      </c>
      <c r="I124" s="20">
        <v>518.4</v>
      </c>
      <c r="J124" s="20">
        <v>449.17</v>
      </c>
      <c r="K124" s="20">
        <v>441.34</v>
      </c>
    </row>
    <row r="125" spans="1:11" hidden="1" x14ac:dyDescent="0.2">
      <c r="A125" s="19">
        <f>IF(Info!$D$7=1,IF(OR($T$7&lt;D125,$T$7&gt;E125),0,"X"),0)</f>
        <v>0</v>
      </c>
      <c r="B125" s="19">
        <f>IF(Info!$D$7=1,IF(OR($R$7&lt;D125,$R$7&gt;E125),0,"X"),0)</f>
        <v>0</v>
      </c>
      <c r="D125" s="20">
        <v>1090</v>
      </c>
      <c r="E125" s="20">
        <v>1109.99</v>
      </c>
      <c r="F125" s="21" t="s">
        <v>29</v>
      </c>
      <c r="G125" s="20">
        <v>588.15</v>
      </c>
      <c r="H125" s="20">
        <v>589.6</v>
      </c>
      <c r="I125" s="20">
        <v>589.6</v>
      </c>
      <c r="J125" s="20">
        <v>510.5</v>
      </c>
      <c r="K125" s="20">
        <v>501.95</v>
      </c>
    </row>
    <row r="126" spans="1:11" hidden="1" x14ac:dyDescent="0.2">
      <c r="A126" s="19">
        <f>IF(Info!$D$7=2,IF(OR($T$7&lt;D125,$T$7&gt;E125),0,"X"),0)</f>
        <v>0</v>
      </c>
      <c r="B126" s="19">
        <f>IF(Info!$D$7=2,IF(OR($R$7&lt;D125,$R$7&gt;E125),0,"X"),0)</f>
        <v>0</v>
      </c>
      <c r="D126" s="20" t="s">
        <v>30</v>
      </c>
      <c r="E126" s="20" t="s">
        <v>30</v>
      </c>
      <c r="F126" s="21" t="s">
        <v>31</v>
      </c>
      <c r="G126" s="20">
        <v>526.70000000000005</v>
      </c>
      <c r="H126" s="20">
        <v>528</v>
      </c>
      <c r="I126" s="20">
        <v>528</v>
      </c>
      <c r="J126" s="20">
        <v>457.16</v>
      </c>
      <c r="K126" s="20">
        <v>449.51</v>
      </c>
    </row>
    <row r="127" spans="1:11" hidden="1" x14ac:dyDescent="0.2">
      <c r="A127" s="19">
        <f>IF(Info!$D$7=1,IF(OR($T$7&lt;D127,$T$7&gt;E127),0,"X"),0)</f>
        <v>0</v>
      </c>
      <c r="B127" s="19">
        <f>IF(Info!$D$7=1,IF(OR($R$7&lt;D127,$R$7&gt;E127),0,"X"),0)</f>
        <v>0</v>
      </c>
      <c r="D127" s="20">
        <v>1110</v>
      </c>
      <c r="E127" s="20">
        <v>1129.99</v>
      </c>
      <c r="F127" s="21" t="s">
        <v>29</v>
      </c>
      <c r="G127" s="20">
        <v>597.25</v>
      </c>
      <c r="H127" s="20">
        <v>600.32000000000005</v>
      </c>
      <c r="I127" s="20">
        <v>600.32000000000005</v>
      </c>
      <c r="J127" s="20">
        <v>519.63</v>
      </c>
      <c r="K127" s="20">
        <v>511.08</v>
      </c>
    </row>
    <row r="128" spans="1:11" hidden="1" x14ac:dyDescent="0.2">
      <c r="A128" s="19">
        <f>IF(Info!$D$7=2,IF(OR($T$7&lt;D127,$T$7&gt;E127),0,"X"),0)</f>
        <v>0</v>
      </c>
      <c r="B128" s="19">
        <f>IF(Info!$D$7=2,IF(OR($R$7&lt;D127,$R$7&gt;E127),0,"X"),0)</f>
        <v>0</v>
      </c>
      <c r="D128" s="20" t="s">
        <v>30</v>
      </c>
      <c r="E128" s="20" t="s">
        <v>30</v>
      </c>
      <c r="F128" s="21" t="s">
        <v>31</v>
      </c>
      <c r="G128" s="20">
        <v>534.85</v>
      </c>
      <c r="H128" s="20">
        <v>537.6</v>
      </c>
      <c r="I128" s="20">
        <v>537.6</v>
      </c>
      <c r="J128" s="20">
        <v>465.34</v>
      </c>
      <c r="K128" s="20">
        <v>457.69</v>
      </c>
    </row>
    <row r="129" spans="1:11" hidden="1" x14ac:dyDescent="0.2">
      <c r="A129" s="19">
        <f>IF(Info!$D$7=1,IF(OR($T$7&lt;D129,$T$7&gt;E129),0,"X"),0)</f>
        <v>0</v>
      </c>
      <c r="B129" s="19">
        <f>IF(Info!$D$7=1,IF(OR($R$7&lt;D129,$R$7&gt;E129),0,"X"),0)</f>
        <v>0</v>
      </c>
      <c r="D129" s="20">
        <v>1130</v>
      </c>
      <c r="E129" s="20">
        <v>1149.99</v>
      </c>
      <c r="F129" s="21" t="s">
        <v>29</v>
      </c>
      <c r="G129" s="20">
        <v>606.41</v>
      </c>
      <c r="H129" s="20">
        <v>611.04</v>
      </c>
      <c r="I129" s="20">
        <v>611.04</v>
      </c>
      <c r="J129" s="20">
        <v>528.76</v>
      </c>
      <c r="K129" s="20">
        <v>518.21</v>
      </c>
    </row>
    <row r="130" spans="1:11" hidden="1" x14ac:dyDescent="0.2">
      <c r="A130" s="19">
        <f>IF(Info!$D$7=2,IF(OR($T$7&lt;D129,$T$7&gt;E129),0,"X"),0)</f>
        <v>0</v>
      </c>
      <c r="B130" s="19">
        <f>IF(Info!$D$7=2,IF(OR($R$7&lt;D129,$R$7&gt;E129),0,"X"),0)</f>
        <v>0</v>
      </c>
      <c r="D130" s="20" t="s">
        <v>30</v>
      </c>
      <c r="E130" s="20" t="s">
        <v>30</v>
      </c>
      <c r="F130" s="21" t="s">
        <v>31</v>
      </c>
      <c r="G130" s="20">
        <v>543.04999999999995</v>
      </c>
      <c r="H130" s="20">
        <v>547.20000000000005</v>
      </c>
      <c r="I130" s="20">
        <v>547.20000000000005</v>
      </c>
      <c r="J130" s="20">
        <v>473.51</v>
      </c>
      <c r="K130" s="20">
        <v>464.07</v>
      </c>
    </row>
    <row r="131" spans="1:11" hidden="1" x14ac:dyDescent="0.2">
      <c r="A131" s="19">
        <f>IF(Info!$D$7=1,IF(OR($T$7&lt;D131,$T$7&gt;E131),0,"X"),0)</f>
        <v>0</v>
      </c>
      <c r="B131" s="19">
        <f>IF(Info!$D$7=1,IF(OR($R$7&lt;D131,$R$7&gt;E131),0,"X"),0)</f>
        <v>0</v>
      </c>
      <c r="D131" s="20">
        <v>1150</v>
      </c>
      <c r="E131" s="20">
        <v>1169.99</v>
      </c>
      <c r="F131" s="21" t="s">
        <v>29</v>
      </c>
      <c r="G131" s="20">
        <v>615.46</v>
      </c>
      <c r="H131" s="20">
        <v>621.76</v>
      </c>
      <c r="I131" s="20">
        <v>621.76</v>
      </c>
      <c r="J131" s="20">
        <v>537.89</v>
      </c>
      <c r="K131" s="20">
        <v>524.16</v>
      </c>
    </row>
    <row r="132" spans="1:11" hidden="1" x14ac:dyDescent="0.2">
      <c r="A132" s="19">
        <f>IF(Info!$D$7=2,IF(OR($T$7&lt;D131,$T$7&gt;E131),0,"X"),0)</f>
        <v>0</v>
      </c>
      <c r="B132" s="19">
        <f>IF(Info!$D$7=2,IF(OR($R$7&lt;D131,$R$7&gt;E131),0,"X"),0)</f>
        <v>0</v>
      </c>
      <c r="D132" s="20" t="s">
        <v>30</v>
      </c>
      <c r="E132" s="20" t="s">
        <v>30</v>
      </c>
      <c r="F132" s="21" t="s">
        <v>31</v>
      </c>
      <c r="G132" s="20">
        <v>551.15</v>
      </c>
      <c r="H132" s="20">
        <v>556.79999999999995</v>
      </c>
      <c r="I132" s="20">
        <v>556.79999999999995</v>
      </c>
      <c r="J132" s="20">
        <v>481.69</v>
      </c>
      <c r="K132" s="20">
        <v>469.4</v>
      </c>
    </row>
    <row r="133" spans="1:11" hidden="1" x14ac:dyDescent="0.2">
      <c r="A133" s="19">
        <f>IF(Info!$D$7=1,IF(OR($T$7&lt;D133,$T$7&gt;E133),0,"X"),0)</f>
        <v>0</v>
      </c>
      <c r="B133" s="19">
        <f>IF(Info!$D$7=1,IF(OR($R$7&lt;D133,$R$7&gt;E133),0,"X"),0)</f>
        <v>0</v>
      </c>
      <c r="D133" s="20">
        <v>1170</v>
      </c>
      <c r="E133" s="20">
        <v>1189.99</v>
      </c>
      <c r="F133" s="21" t="s">
        <v>29</v>
      </c>
      <c r="G133" s="20">
        <v>624.5</v>
      </c>
      <c r="H133" s="20">
        <v>632.48</v>
      </c>
      <c r="I133" s="20">
        <v>632.48</v>
      </c>
      <c r="J133" s="20">
        <v>547.01</v>
      </c>
      <c r="K133" s="20">
        <v>530.11</v>
      </c>
    </row>
    <row r="134" spans="1:11" hidden="1" x14ac:dyDescent="0.2">
      <c r="A134" s="19">
        <f>IF(Info!$D$7=2,IF(OR($T$7&lt;D133,$T$7&gt;E133),0,"X"),0)</f>
        <v>0</v>
      </c>
      <c r="B134" s="19">
        <f>IF(Info!$D$7=2,IF(OR($R$7&lt;D133,$R$7&gt;E133),0,"X"),0)</f>
        <v>0</v>
      </c>
      <c r="D134" s="20" t="s">
        <v>30</v>
      </c>
      <c r="E134" s="20" t="s">
        <v>30</v>
      </c>
      <c r="F134" s="21" t="s">
        <v>31</v>
      </c>
      <c r="G134" s="20">
        <v>559.25</v>
      </c>
      <c r="H134" s="20">
        <v>566.4</v>
      </c>
      <c r="I134" s="20">
        <v>566.4</v>
      </c>
      <c r="J134" s="20">
        <v>489.86</v>
      </c>
      <c r="K134" s="20">
        <v>474.73</v>
      </c>
    </row>
    <row r="135" spans="1:11" hidden="1" x14ac:dyDescent="0.2">
      <c r="A135" s="19">
        <f>IF(Info!$D$7=1,IF(OR($T$7&lt;D135,$T$7&gt;E135),0,"X"),0)</f>
        <v>0</v>
      </c>
      <c r="B135" s="19">
        <f>IF(Info!$D$7=1,IF(OR($R$7&lt;D135,$R$7&gt;E135),0,"X"),0)</f>
        <v>0</v>
      </c>
      <c r="D135" s="20">
        <v>1190</v>
      </c>
      <c r="E135" s="20">
        <v>1209.99</v>
      </c>
      <c r="F135" s="21" t="s">
        <v>29</v>
      </c>
      <c r="G135" s="20">
        <v>633.49</v>
      </c>
      <c r="H135" s="20">
        <v>643.20000000000005</v>
      </c>
      <c r="I135" s="20">
        <v>643.20000000000005</v>
      </c>
      <c r="J135" s="20">
        <v>556.15</v>
      </c>
      <c r="K135" s="20">
        <v>536.05999999999995</v>
      </c>
    </row>
    <row r="136" spans="1:11" hidden="1" x14ac:dyDescent="0.2">
      <c r="A136" s="19">
        <f>IF(Info!$D$7=2,IF(OR($T$7&lt;D135,$T$7&gt;E135),0,"X"),0)</f>
        <v>0</v>
      </c>
      <c r="B136" s="19">
        <f>IF(Info!$D$7=2,IF(OR($R$7&lt;D135,$R$7&gt;E135),0,"X"),0)</f>
        <v>0</v>
      </c>
      <c r="D136" s="20" t="s">
        <v>30</v>
      </c>
      <c r="E136" s="20" t="s">
        <v>30</v>
      </c>
      <c r="F136" s="21" t="s">
        <v>31</v>
      </c>
      <c r="G136" s="20">
        <v>567.29999999999995</v>
      </c>
      <c r="H136" s="20">
        <v>576</v>
      </c>
      <c r="I136" s="20">
        <v>576</v>
      </c>
      <c r="J136" s="20">
        <v>498.04</v>
      </c>
      <c r="K136" s="20">
        <v>480.05</v>
      </c>
    </row>
    <row r="137" spans="1:11" hidden="1" x14ac:dyDescent="0.2">
      <c r="A137" s="19">
        <f>IF(Info!$D$7=1,IF(OR($T$7&lt;D137,$T$7&gt;E137),0,"X"),0)</f>
        <v>0</v>
      </c>
      <c r="B137" s="19">
        <f>IF(Info!$D$7=1,IF(OR($R$7&lt;D137,$R$7&gt;E137),0,"X"),0)</f>
        <v>0</v>
      </c>
      <c r="D137" s="20">
        <v>1210</v>
      </c>
      <c r="E137" s="20">
        <v>1229.99</v>
      </c>
      <c r="F137" s="21" t="s">
        <v>29</v>
      </c>
      <c r="G137" s="20">
        <v>642.41999999999996</v>
      </c>
      <c r="H137" s="20">
        <v>653.91999999999996</v>
      </c>
      <c r="I137" s="20">
        <v>653.91999999999996</v>
      </c>
      <c r="J137" s="20">
        <v>565.28</v>
      </c>
      <c r="K137" s="20">
        <v>542.01</v>
      </c>
    </row>
    <row r="138" spans="1:11" hidden="1" x14ac:dyDescent="0.2">
      <c r="A138" s="19">
        <f>IF(Info!$D$7=2,IF(OR($T$7&lt;D137,$T$7&gt;E137),0,"X"),0)</f>
        <v>0</v>
      </c>
      <c r="B138" s="19">
        <f>IF(Info!$D$7=2,IF(OR($R$7&lt;D137,$R$7&gt;E137),0,"X"),0)</f>
        <v>0</v>
      </c>
      <c r="D138" s="20" t="s">
        <v>30</v>
      </c>
      <c r="E138" s="20" t="s">
        <v>30</v>
      </c>
      <c r="F138" s="21" t="s">
        <v>31</v>
      </c>
      <c r="G138" s="20">
        <v>575.29999999999995</v>
      </c>
      <c r="H138" s="20">
        <v>585.6</v>
      </c>
      <c r="I138" s="20">
        <v>585.6</v>
      </c>
      <c r="J138" s="20">
        <v>506.22</v>
      </c>
      <c r="K138" s="20">
        <v>485.38</v>
      </c>
    </row>
    <row r="139" spans="1:11" hidden="1" x14ac:dyDescent="0.2">
      <c r="A139" s="19">
        <f>IF(Info!$D$7=1,IF(OR($T$7&lt;D139,$T$7&gt;E139),0,"X"),0)</f>
        <v>0</v>
      </c>
      <c r="B139" s="19">
        <f>IF(Info!$D$7=1,IF(OR($R$7&lt;D139,$R$7&gt;E139),0,"X"),0)</f>
        <v>0</v>
      </c>
      <c r="D139" s="20">
        <v>1230</v>
      </c>
      <c r="E139" s="20">
        <v>1249.99</v>
      </c>
      <c r="F139" s="21" t="s">
        <v>29</v>
      </c>
      <c r="G139" s="20">
        <v>651.29999999999995</v>
      </c>
      <c r="H139" s="20">
        <v>664.64</v>
      </c>
      <c r="I139" s="20">
        <v>664.64</v>
      </c>
      <c r="J139" s="20">
        <v>573.52</v>
      </c>
      <c r="K139" s="20">
        <v>547.9</v>
      </c>
    </row>
    <row r="140" spans="1:11" hidden="1" x14ac:dyDescent="0.2">
      <c r="A140" s="19">
        <f>IF(Info!$D$7=2,IF(OR($T$7&lt;D139,$T$7&gt;E139),0,"X"),0)</f>
        <v>0</v>
      </c>
      <c r="B140" s="19">
        <f>IF(Info!$D$7=2,IF(OR($R$7&lt;D139,$R$7&gt;E139),0,"X"),0)</f>
        <v>0</v>
      </c>
      <c r="D140" s="20" t="s">
        <v>30</v>
      </c>
      <c r="E140" s="20" t="s">
        <v>30</v>
      </c>
      <c r="F140" s="21" t="s">
        <v>31</v>
      </c>
      <c r="G140" s="20">
        <v>583.25</v>
      </c>
      <c r="H140" s="20">
        <v>595.20000000000005</v>
      </c>
      <c r="I140" s="20">
        <v>595.20000000000005</v>
      </c>
      <c r="J140" s="20">
        <v>513.6</v>
      </c>
      <c r="K140" s="20">
        <v>490.66</v>
      </c>
    </row>
    <row r="141" spans="1:11" hidden="1" x14ac:dyDescent="0.2">
      <c r="A141" s="19">
        <f>IF(Info!$D$7=1,IF(OR($T$7&lt;D141,$T$7&gt;E141),0,"X"),0)</f>
        <v>0</v>
      </c>
      <c r="B141" s="19">
        <f>IF(Info!$D$7=1,IF(OR($R$7&lt;D141,$R$7&gt;E141),0,"X"),0)</f>
        <v>0</v>
      </c>
      <c r="D141" s="20">
        <v>1250</v>
      </c>
      <c r="E141" s="20">
        <v>1269.99</v>
      </c>
      <c r="F141" s="21" t="s">
        <v>29</v>
      </c>
      <c r="G141" s="20">
        <v>660.18</v>
      </c>
      <c r="H141" s="20">
        <v>675.36</v>
      </c>
      <c r="I141" s="20">
        <v>675.36</v>
      </c>
      <c r="J141" s="20">
        <v>579.47</v>
      </c>
      <c r="K141" s="20">
        <v>553.85</v>
      </c>
    </row>
    <row r="142" spans="1:11" hidden="1" x14ac:dyDescent="0.2">
      <c r="A142" s="19">
        <f>IF(Info!$D$7=2,IF(OR($T$7&lt;D141,$T$7&gt;E141),0,"X"),0)</f>
        <v>0</v>
      </c>
      <c r="B142" s="19">
        <f>IF(Info!$D$7=2,IF(OR($R$7&lt;D141,$R$7&gt;E141),0,"X"),0)</f>
        <v>0</v>
      </c>
      <c r="D142" s="20" t="s">
        <v>30</v>
      </c>
      <c r="E142" s="20" t="s">
        <v>30</v>
      </c>
      <c r="F142" s="21" t="s">
        <v>31</v>
      </c>
      <c r="G142" s="20">
        <v>591.20000000000005</v>
      </c>
      <c r="H142" s="20">
        <v>604.79999999999995</v>
      </c>
      <c r="I142" s="20">
        <v>604.79999999999995</v>
      </c>
      <c r="J142" s="20">
        <v>518.92999999999995</v>
      </c>
      <c r="K142" s="20">
        <v>495.98</v>
      </c>
    </row>
    <row r="143" spans="1:11" hidden="1" x14ac:dyDescent="0.2">
      <c r="A143" s="19">
        <f>IF(Info!$D$7=1,IF(OR($T$7&lt;D143,$T$7&gt;E143),0,"X"),0)</f>
        <v>0</v>
      </c>
      <c r="B143" s="19">
        <f>IF(Info!$D$7=1,IF(OR($R$7&lt;D143,$R$7&gt;E143),0,"X"),0)</f>
        <v>0</v>
      </c>
      <c r="D143" s="20">
        <v>1270</v>
      </c>
      <c r="E143" s="20">
        <v>1289.99</v>
      </c>
      <c r="F143" s="21" t="s">
        <v>29</v>
      </c>
      <c r="G143" s="20">
        <v>669</v>
      </c>
      <c r="H143" s="20">
        <v>685.91</v>
      </c>
      <c r="I143" s="20">
        <v>686.08</v>
      </c>
      <c r="J143" s="20">
        <v>585.41999999999996</v>
      </c>
      <c r="K143" s="20">
        <v>559.79999999999995</v>
      </c>
    </row>
    <row r="144" spans="1:11" hidden="1" x14ac:dyDescent="0.2">
      <c r="A144" s="19">
        <f>IF(Info!$D$7=2,IF(OR($T$7&lt;D143,$T$7&gt;E143),0,"X"),0)</f>
        <v>0</v>
      </c>
      <c r="B144" s="19">
        <f>IF(Info!$D$7=2,IF(OR($R$7&lt;D143,$R$7&gt;E143),0,"X"),0)</f>
        <v>0</v>
      </c>
      <c r="D144" s="20" t="s">
        <v>30</v>
      </c>
      <c r="E144" s="20" t="s">
        <v>30</v>
      </c>
      <c r="F144" s="21" t="s">
        <v>31</v>
      </c>
      <c r="G144" s="20">
        <v>599.1</v>
      </c>
      <c r="H144" s="20">
        <v>614.25</v>
      </c>
      <c r="I144" s="20">
        <v>614.4</v>
      </c>
      <c r="J144" s="20">
        <v>524.26</v>
      </c>
      <c r="K144" s="20">
        <v>501.31</v>
      </c>
    </row>
    <row r="145" spans="1:11" hidden="1" x14ac:dyDescent="0.2">
      <c r="A145" s="19">
        <f>IF(Info!$D$7=1,IF(OR($T$7&lt;D145,$T$7&gt;E145),0,"X"),0)</f>
        <v>0</v>
      </c>
      <c r="B145" s="19">
        <f>IF(Info!$D$7=1,IF(OR($R$7&lt;D145,$R$7&gt;E145),0,"X"),0)</f>
        <v>0</v>
      </c>
      <c r="D145" s="20">
        <v>1290</v>
      </c>
      <c r="E145" s="20">
        <v>1309.99</v>
      </c>
      <c r="F145" s="21" t="s">
        <v>29</v>
      </c>
      <c r="G145" s="20">
        <v>677.77</v>
      </c>
      <c r="H145" s="20">
        <v>695.13</v>
      </c>
      <c r="I145" s="20">
        <v>696.8</v>
      </c>
      <c r="J145" s="20">
        <v>591.37</v>
      </c>
      <c r="K145" s="20">
        <v>565.75</v>
      </c>
    </row>
    <row r="146" spans="1:11" hidden="1" x14ac:dyDescent="0.2">
      <c r="A146" s="19">
        <f>IF(Info!$D$7=2,IF(OR($T$7&lt;D145,$T$7&gt;E145),0,"X"),0)</f>
        <v>0</v>
      </c>
      <c r="B146" s="19">
        <f>IF(Info!$D$7=2,IF(OR($R$7&lt;D145,$R$7&gt;E145),0,"X"),0)</f>
        <v>0</v>
      </c>
      <c r="D146" s="20" t="s">
        <v>30</v>
      </c>
      <c r="E146" s="20" t="s">
        <v>30</v>
      </c>
      <c r="F146" s="21" t="s">
        <v>31</v>
      </c>
      <c r="G146" s="20">
        <v>606.95000000000005</v>
      </c>
      <c r="H146" s="20">
        <v>622.5</v>
      </c>
      <c r="I146" s="20">
        <v>624</v>
      </c>
      <c r="J146" s="20">
        <v>529.58000000000004</v>
      </c>
      <c r="K146" s="20">
        <v>506.64</v>
      </c>
    </row>
    <row r="147" spans="1:11" hidden="1" x14ac:dyDescent="0.2">
      <c r="A147" s="19">
        <f>IF(Info!$D$7=1,IF(OR($T$7&lt;D147,$T$7&gt;E147),0,"X"),0)</f>
        <v>0</v>
      </c>
      <c r="B147" s="19">
        <f>IF(Info!$D$7=1,IF(OR($R$7&lt;D147,$R$7&gt;E147),0,"X"),0)</f>
        <v>0</v>
      </c>
      <c r="D147" s="20">
        <v>1310</v>
      </c>
      <c r="E147" s="20">
        <v>1329.99</v>
      </c>
      <c r="F147" s="21" t="s">
        <v>29</v>
      </c>
      <c r="G147" s="20">
        <v>686.53</v>
      </c>
      <c r="H147" s="20">
        <v>704.28</v>
      </c>
      <c r="I147" s="20">
        <v>707.52</v>
      </c>
      <c r="J147" s="20">
        <v>597.25</v>
      </c>
      <c r="K147" s="20">
        <v>571.63</v>
      </c>
    </row>
    <row r="148" spans="1:11" hidden="1" x14ac:dyDescent="0.2">
      <c r="A148" s="19">
        <f>IF(Info!$D$7=2,IF(OR($T$7&lt;D147,$T$7&gt;E147),0,"X"),0)</f>
        <v>0</v>
      </c>
      <c r="B148" s="19">
        <f>IF(Info!$D$7=2,IF(OR($R$7&lt;D147,$R$7&gt;E147),0,"X"),0)</f>
        <v>0</v>
      </c>
      <c r="D148" s="20" t="s">
        <v>30</v>
      </c>
      <c r="E148" s="20" t="s">
        <v>30</v>
      </c>
      <c r="F148" s="21" t="s">
        <v>31</v>
      </c>
      <c r="G148" s="20">
        <v>614.79999999999995</v>
      </c>
      <c r="H148" s="20">
        <v>630.70000000000005</v>
      </c>
      <c r="I148" s="20">
        <v>633.6</v>
      </c>
      <c r="J148" s="20">
        <v>534.85</v>
      </c>
      <c r="K148" s="20">
        <v>511.91</v>
      </c>
    </row>
    <row r="149" spans="1:11" hidden="1" x14ac:dyDescent="0.2">
      <c r="A149" s="19">
        <f>IF(Info!$D$7=1,IF(OR($T$7&lt;D149,$T$7&gt;E149),0,"X"),0)</f>
        <v>0</v>
      </c>
      <c r="B149" s="19">
        <f>IF(Info!$D$7=1,IF(OR($R$7&lt;D149,$R$7&gt;E149),0,"X"),0)</f>
        <v>0</v>
      </c>
      <c r="D149" s="20">
        <v>1330</v>
      </c>
      <c r="E149" s="20">
        <v>1349.99</v>
      </c>
      <c r="F149" s="21" t="s">
        <v>29</v>
      </c>
      <c r="G149" s="20">
        <v>694.9</v>
      </c>
      <c r="H149" s="20">
        <v>713.11</v>
      </c>
      <c r="I149" s="20">
        <v>718.24</v>
      </c>
      <c r="J149" s="20">
        <v>602.5</v>
      </c>
      <c r="K149" s="20">
        <v>576.87</v>
      </c>
    </row>
    <row r="150" spans="1:11" hidden="1" x14ac:dyDescent="0.2">
      <c r="A150" s="19">
        <f>IF(Info!$D$7=2,IF(OR($T$7&lt;D149,$T$7&gt;E149),0,"X"),0)</f>
        <v>0</v>
      </c>
      <c r="B150" s="19">
        <f>IF(Info!$D$7=2,IF(OR($R$7&lt;D149,$R$7&gt;E149),0,"X"),0)</f>
        <v>0</v>
      </c>
      <c r="D150" s="20" t="s">
        <v>30</v>
      </c>
      <c r="E150" s="20" t="s">
        <v>30</v>
      </c>
      <c r="F150" s="21" t="s">
        <v>31</v>
      </c>
      <c r="G150" s="20">
        <v>622.29999999999995</v>
      </c>
      <c r="H150" s="20">
        <v>638.6</v>
      </c>
      <c r="I150" s="20">
        <v>643.20000000000005</v>
      </c>
      <c r="J150" s="20">
        <v>539.54999999999995</v>
      </c>
      <c r="K150" s="20">
        <v>516.6</v>
      </c>
    </row>
    <row r="151" spans="1:11" hidden="1" x14ac:dyDescent="0.2">
      <c r="A151" s="19">
        <f>IF(Info!$D$7=1,IF(OR($T$7&lt;D151,$T$7&gt;E151),0,"X"),0)</f>
        <v>0</v>
      </c>
      <c r="B151" s="19">
        <f>IF(Info!$D$7=1,IF(OR($R$7&lt;D151,$R$7&gt;E151),0,"X"),0)</f>
        <v>0</v>
      </c>
      <c r="D151" s="20">
        <v>1350</v>
      </c>
      <c r="E151" s="20">
        <v>1369.99</v>
      </c>
      <c r="F151" s="21" t="s">
        <v>29</v>
      </c>
      <c r="G151" s="20">
        <v>703.28</v>
      </c>
      <c r="H151" s="20">
        <v>721.93</v>
      </c>
      <c r="I151" s="20">
        <v>728.96</v>
      </c>
      <c r="J151" s="20">
        <v>607.74</v>
      </c>
      <c r="K151" s="20">
        <v>582.12</v>
      </c>
    </row>
    <row r="152" spans="1:11" hidden="1" x14ac:dyDescent="0.2">
      <c r="A152" s="19">
        <f>IF(Info!$D$7=2,IF(OR($T$7&lt;D151,$T$7&gt;E151),0,"X"),0)</f>
        <v>0</v>
      </c>
      <c r="B152" s="19">
        <f>IF(Info!$D$7=2,IF(OR($R$7&lt;D151,$R$7&gt;E151),0,"X"),0)</f>
        <v>0</v>
      </c>
      <c r="D152" s="20" t="s">
        <v>30</v>
      </c>
      <c r="E152" s="20" t="s">
        <v>30</v>
      </c>
      <c r="F152" s="21" t="s">
        <v>31</v>
      </c>
      <c r="G152" s="20">
        <v>629.79999999999995</v>
      </c>
      <c r="H152" s="20">
        <v>646.5</v>
      </c>
      <c r="I152" s="20">
        <v>652.79999999999995</v>
      </c>
      <c r="J152" s="20">
        <v>544.24</v>
      </c>
      <c r="K152" s="20">
        <v>521.29999999999995</v>
      </c>
    </row>
    <row r="153" spans="1:11" hidden="1" x14ac:dyDescent="0.2">
      <c r="A153" s="19">
        <f>IF(Info!$D$7=1,IF(OR($T$7&lt;D153,$T$7&gt;E153),0,"X"),0)</f>
        <v>0</v>
      </c>
      <c r="B153" s="19">
        <f>IF(Info!$D$7=1,IF(OR($R$7&lt;D153,$R$7&gt;E153),0,"X"),0)</f>
        <v>0</v>
      </c>
      <c r="D153" s="20">
        <v>1370</v>
      </c>
      <c r="E153" s="20">
        <v>1389.99</v>
      </c>
      <c r="F153" s="21" t="s">
        <v>29</v>
      </c>
      <c r="G153" s="20">
        <v>711.54</v>
      </c>
      <c r="H153" s="20">
        <v>730.7</v>
      </c>
      <c r="I153" s="20">
        <v>739.68</v>
      </c>
      <c r="J153" s="20">
        <v>612.91999999999996</v>
      </c>
      <c r="K153" s="20">
        <v>587.29999999999995</v>
      </c>
    </row>
    <row r="154" spans="1:11" hidden="1" x14ac:dyDescent="0.2">
      <c r="A154" s="19">
        <f>IF(Info!$D$7=2,IF(OR($T$7&lt;D153,$T$7&gt;E153),0,"X"),0)</f>
        <v>0</v>
      </c>
      <c r="B154" s="19">
        <f>IF(Info!$D$7=2,IF(OR($R$7&lt;D153,$R$7&gt;E153),0,"X"),0)</f>
        <v>0</v>
      </c>
      <c r="D154" s="20" t="s">
        <v>30</v>
      </c>
      <c r="E154" s="20" t="s">
        <v>30</v>
      </c>
      <c r="F154" s="21" t="s">
        <v>31</v>
      </c>
      <c r="G154" s="20">
        <v>637.20000000000005</v>
      </c>
      <c r="H154" s="20">
        <v>654.35</v>
      </c>
      <c r="I154" s="20">
        <v>662.4</v>
      </c>
      <c r="J154" s="20">
        <v>548.89</v>
      </c>
      <c r="K154" s="20">
        <v>525.94000000000005</v>
      </c>
    </row>
    <row r="155" spans="1:11" hidden="1" x14ac:dyDescent="0.2">
      <c r="A155" s="19">
        <f>IF(Info!$D$7=1,IF(OR($T$7&lt;D155,$T$7&gt;E155),0,"X"),0)</f>
        <v>0</v>
      </c>
      <c r="B155" s="19">
        <f>IF(Info!$D$7=1,IF(OR($R$7&lt;D155,$R$7&gt;E155),0,"X"),0)</f>
        <v>0</v>
      </c>
      <c r="D155" s="20">
        <v>1390</v>
      </c>
      <c r="E155" s="20">
        <v>1409.99</v>
      </c>
      <c r="F155" s="21" t="s">
        <v>29</v>
      </c>
      <c r="G155" s="20">
        <v>719.81</v>
      </c>
      <c r="H155" s="20">
        <v>739.35</v>
      </c>
      <c r="I155" s="20">
        <v>750.4</v>
      </c>
      <c r="J155" s="20">
        <v>618.16999999999996</v>
      </c>
      <c r="K155" s="20">
        <v>592.54</v>
      </c>
    </row>
    <row r="156" spans="1:11" hidden="1" x14ac:dyDescent="0.2">
      <c r="A156" s="19">
        <f>IF(Info!$D$7=2,IF(OR($T$7&lt;D155,$T$7&gt;E155),0,"X"),0)</f>
        <v>0</v>
      </c>
      <c r="B156" s="19">
        <f>IF(Info!$D$7=2,IF(OR($R$7&lt;D155,$R$7&gt;E155),0,"X"),0)</f>
        <v>0</v>
      </c>
      <c r="D156" s="20" t="s">
        <v>30</v>
      </c>
      <c r="E156" s="20" t="s">
        <v>30</v>
      </c>
      <c r="F156" s="21" t="s">
        <v>31</v>
      </c>
      <c r="G156" s="20">
        <v>644.6</v>
      </c>
      <c r="H156" s="20">
        <v>662.1</v>
      </c>
      <c r="I156" s="20">
        <v>672</v>
      </c>
      <c r="J156" s="20">
        <v>553.58000000000004</v>
      </c>
      <c r="K156" s="20">
        <v>530.63</v>
      </c>
    </row>
    <row r="157" spans="1:11" hidden="1" x14ac:dyDescent="0.2">
      <c r="A157" s="19">
        <f>IF(Info!$D$7=1,IF(OR($T$7&lt;D157,$T$7&gt;E157),0,"X"),0)</f>
        <v>0</v>
      </c>
      <c r="B157" s="19">
        <f>IF(Info!$D$7=1,IF(OR($R$7&lt;D157,$R$7&gt;E157),0,"X"),0)</f>
        <v>0</v>
      </c>
      <c r="D157" s="20">
        <v>1410</v>
      </c>
      <c r="E157" s="20">
        <v>1429.99</v>
      </c>
      <c r="F157" s="21" t="s">
        <v>29</v>
      </c>
      <c r="G157" s="20">
        <v>727.96</v>
      </c>
      <c r="H157" s="20">
        <v>748</v>
      </c>
      <c r="I157" s="20">
        <v>761.12</v>
      </c>
      <c r="J157" s="20">
        <v>623.41</v>
      </c>
      <c r="K157" s="20">
        <v>597.73</v>
      </c>
    </row>
    <row r="158" spans="1:11" hidden="1" x14ac:dyDescent="0.2">
      <c r="A158" s="19">
        <f>IF(Info!$D$7=2,IF(OR($T$7&lt;D157,$T$7&gt;E157),0,"X"),0)</f>
        <v>0</v>
      </c>
      <c r="B158" s="19">
        <f>IF(Info!$D$7=2,IF(OR($R$7&lt;D157,$R$7&gt;E157),0,"X"),0)</f>
        <v>0</v>
      </c>
      <c r="D158" s="20" t="s">
        <v>30</v>
      </c>
      <c r="E158" s="20" t="s">
        <v>30</v>
      </c>
      <c r="F158" s="21" t="s">
        <v>31</v>
      </c>
      <c r="G158" s="20">
        <v>651.9</v>
      </c>
      <c r="H158" s="20">
        <v>669.85</v>
      </c>
      <c r="I158" s="20">
        <v>681.6</v>
      </c>
      <c r="J158" s="20">
        <v>558.28</v>
      </c>
      <c r="K158" s="20">
        <v>535.28</v>
      </c>
    </row>
    <row r="159" spans="1:11" hidden="1" x14ac:dyDescent="0.2">
      <c r="A159" s="19">
        <f>IF(Info!$D$7=1,IF(OR($T$7&lt;D159,$T$7&gt;E159),0,"X"),0)</f>
        <v>0</v>
      </c>
      <c r="B159" s="19">
        <f>IF(Info!$D$7=1,IF(OR($R$7&lt;D159,$R$7&gt;E159),0,"X"),0)</f>
        <v>0</v>
      </c>
      <c r="D159" s="20">
        <v>1430</v>
      </c>
      <c r="E159" s="20">
        <v>1449.99</v>
      </c>
      <c r="F159" s="21" t="s">
        <v>29</v>
      </c>
      <c r="G159" s="20">
        <v>736.11</v>
      </c>
      <c r="H159" s="20">
        <v>756.6</v>
      </c>
      <c r="I159" s="20">
        <v>771.84</v>
      </c>
      <c r="J159" s="20">
        <v>628.59</v>
      </c>
      <c r="K159" s="20">
        <v>602.97</v>
      </c>
    </row>
    <row r="160" spans="1:11" hidden="1" x14ac:dyDescent="0.2">
      <c r="A160" s="19">
        <f>IF(Info!$D$7=2,IF(OR($T$7&lt;D159,$T$7&gt;E159),0,"X"),0)</f>
        <v>0</v>
      </c>
      <c r="B160" s="19">
        <f>IF(Info!$D$7=2,IF(OR($R$7&lt;D159,$R$7&gt;E159),0,"X"),0)</f>
        <v>0</v>
      </c>
      <c r="D160" s="20" t="s">
        <v>30</v>
      </c>
      <c r="E160" s="20" t="s">
        <v>30</v>
      </c>
      <c r="F160" s="21" t="s">
        <v>31</v>
      </c>
      <c r="G160" s="20">
        <v>659.2</v>
      </c>
      <c r="H160" s="20">
        <v>677.55</v>
      </c>
      <c r="I160" s="20">
        <v>691.2</v>
      </c>
      <c r="J160" s="20">
        <v>562.91999999999996</v>
      </c>
      <c r="K160" s="20">
        <v>539.97</v>
      </c>
    </row>
    <row r="161" spans="1:11" hidden="1" x14ac:dyDescent="0.2">
      <c r="A161" s="19">
        <f>IF(Info!$D$7=1,IF(OR($T$7&lt;D161,$T$7&gt;E161),0,"X"),0)</f>
        <v>0</v>
      </c>
      <c r="B161" s="19">
        <f>IF(Info!$D$7=1,IF(OR($R$7&lt;D161,$R$7&gt;E161),0,"X"),0)</f>
        <v>0</v>
      </c>
      <c r="D161" s="20">
        <v>1450</v>
      </c>
      <c r="E161" s="20">
        <v>1469.99</v>
      </c>
      <c r="F161" s="21" t="s">
        <v>29</v>
      </c>
      <c r="G161" s="20">
        <v>744.2</v>
      </c>
      <c r="H161" s="20">
        <v>765.14</v>
      </c>
      <c r="I161" s="20">
        <v>782.56</v>
      </c>
      <c r="J161" s="20">
        <v>633.83000000000004</v>
      </c>
      <c r="K161" s="20">
        <v>608.21</v>
      </c>
    </row>
    <row r="162" spans="1:11" hidden="1" x14ac:dyDescent="0.2">
      <c r="A162" s="19">
        <f>IF(Info!$D$7=2,IF(OR($T$7&lt;D161,$T$7&gt;E161),0,"X"),0)</f>
        <v>0</v>
      </c>
      <c r="B162" s="19">
        <f>IF(Info!$D$7=2,IF(OR($R$7&lt;D161,$R$7&gt;E161),0,"X"),0)</f>
        <v>0</v>
      </c>
      <c r="D162" s="20" t="s">
        <v>30</v>
      </c>
      <c r="E162" s="20" t="s">
        <v>30</v>
      </c>
      <c r="F162" s="21" t="s">
        <v>31</v>
      </c>
      <c r="G162" s="20">
        <v>666.45</v>
      </c>
      <c r="H162" s="20">
        <v>685.2</v>
      </c>
      <c r="I162" s="20">
        <v>700.8</v>
      </c>
      <c r="J162" s="20">
        <v>567.61</v>
      </c>
      <c r="K162" s="20">
        <v>544.66999999999996</v>
      </c>
    </row>
    <row r="163" spans="1:11" hidden="1" x14ac:dyDescent="0.2">
      <c r="A163" s="19">
        <f>IF(Info!$D$7=1,IF(OR($T$7&lt;D163,$T$7&gt;E163),0,"X"),0)</f>
        <v>0</v>
      </c>
      <c r="B163" s="19">
        <f>IF(Info!$D$7=1,IF(OR($R$7&lt;D163,$R$7&gt;E163),0,"X"),0)</f>
        <v>0</v>
      </c>
      <c r="D163" s="20">
        <v>1470</v>
      </c>
      <c r="E163" s="20">
        <v>1489.99</v>
      </c>
      <c r="F163" s="21" t="s">
        <v>29</v>
      </c>
      <c r="G163" s="20">
        <v>752.19</v>
      </c>
      <c r="H163" s="20">
        <v>773.63</v>
      </c>
      <c r="I163" s="20">
        <v>793.28</v>
      </c>
      <c r="J163" s="20">
        <v>639.08000000000004</v>
      </c>
      <c r="K163" s="20">
        <v>613.45000000000005</v>
      </c>
    </row>
    <row r="164" spans="1:11" hidden="1" x14ac:dyDescent="0.2">
      <c r="A164" s="19">
        <f>IF(Info!$D$7=2,IF(OR($T$7&lt;D163,$T$7&gt;E163),0,"X"),0)</f>
        <v>0</v>
      </c>
      <c r="B164" s="19">
        <f>IF(Info!$D$7=2,IF(OR($R$7&lt;D163,$R$7&gt;E163),0,"X"),0)</f>
        <v>0</v>
      </c>
      <c r="D164" s="20" t="s">
        <v>30</v>
      </c>
      <c r="E164" s="20" t="s">
        <v>30</v>
      </c>
      <c r="F164" s="21" t="s">
        <v>31</v>
      </c>
      <c r="G164" s="20">
        <v>673.6</v>
      </c>
      <c r="H164" s="20">
        <v>692.8</v>
      </c>
      <c r="I164" s="20">
        <v>710.4</v>
      </c>
      <c r="J164" s="20">
        <v>572.30999999999995</v>
      </c>
      <c r="K164" s="20">
        <v>549.36</v>
      </c>
    </row>
    <row r="165" spans="1:11" hidden="1" x14ac:dyDescent="0.2">
      <c r="A165" s="19">
        <f>IF(Info!$D$7=1,IF(OR($T$7&lt;D165,$T$7&gt;E165),0,"X"),0)</f>
        <v>0</v>
      </c>
      <c r="B165" s="19">
        <f>IF(Info!$D$7=1,IF(OR($R$7&lt;D165,$R$7&gt;E165),0,"X"),0)</f>
        <v>0</v>
      </c>
      <c r="D165" s="20">
        <v>1490</v>
      </c>
      <c r="E165" s="20">
        <v>1509.99</v>
      </c>
      <c r="F165" s="21" t="s">
        <v>29</v>
      </c>
      <c r="G165" s="20">
        <v>760.18</v>
      </c>
      <c r="H165" s="20">
        <v>782.06</v>
      </c>
      <c r="I165" s="20">
        <v>804</v>
      </c>
      <c r="J165" s="20">
        <v>644.32000000000005</v>
      </c>
      <c r="K165" s="20">
        <v>618.63</v>
      </c>
    </row>
    <row r="166" spans="1:11" hidden="1" x14ac:dyDescent="0.2">
      <c r="A166" s="19">
        <f>IF(Info!$D$7=2,IF(OR($T$7&lt;D165,$T$7&gt;E165),0,"X"),0)</f>
        <v>0</v>
      </c>
      <c r="B166" s="19">
        <f>IF(Info!$D$7=2,IF(OR($R$7&lt;D165,$R$7&gt;E165),0,"X"),0)</f>
        <v>0</v>
      </c>
      <c r="D166" s="20" t="s">
        <v>30</v>
      </c>
      <c r="E166" s="20" t="s">
        <v>30</v>
      </c>
      <c r="F166" s="21" t="s">
        <v>31</v>
      </c>
      <c r="G166" s="20">
        <v>680.75</v>
      </c>
      <c r="H166" s="20">
        <v>700.35</v>
      </c>
      <c r="I166" s="20">
        <v>720</v>
      </c>
      <c r="J166" s="20">
        <v>577</v>
      </c>
      <c r="K166" s="20">
        <v>554</v>
      </c>
    </row>
    <row r="167" spans="1:11" hidden="1" x14ac:dyDescent="0.2">
      <c r="A167" s="19">
        <f>IF(Info!$D$7=1,IF(OR($T$7&lt;D167,$T$7&gt;E167),0,"X"),0)</f>
        <v>0</v>
      </c>
      <c r="B167" s="19">
        <f>IF(Info!$D$7=1,IF(OR($R$7&lt;D167,$R$7&gt;E167),0,"X"),0)</f>
        <v>0</v>
      </c>
      <c r="D167" s="20">
        <v>1510</v>
      </c>
      <c r="E167" s="20">
        <v>1529.99</v>
      </c>
      <c r="F167" s="21" t="s">
        <v>29</v>
      </c>
      <c r="G167" s="20">
        <v>768.1</v>
      </c>
      <c r="H167" s="20">
        <v>790.43</v>
      </c>
      <c r="I167" s="20">
        <v>814.72</v>
      </c>
      <c r="J167" s="20">
        <v>649.5</v>
      </c>
      <c r="K167" s="20">
        <v>623.87</v>
      </c>
    </row>
    <row r="168" spans="1:11" hidden="1" x14ac:dyDescent="0.2">
      <c r="A168" s="19">
        <f>IF(Info!$D$7=2,IF(OR($T$7&lt;D167,$T$7&gt;E167),0,"X"),0)</f>
        <v>0</v>
      </c>
      <c r="B168" s="19">
        <f>IF(Info!$D$7=2,IF(OR($R$7&lt;D167,$R$7&gt;E167),0,"X"),0)</f>
        <v>0</v>
      </c>
      <c r="D168" s="20" t="s">
        <v>30</v>
      </c>
      <c r="E168" s="20" t="s">
        <v>30</v>
      </c>
      <c r="F168" s="21" t="s">
        <v>31</v>
      </c>
      <c r="G168" s="20">
        <v>687.85</v>
      </c>
      <c r="H168" s="20">
        <v>707.85</v>
      </c>
      <c r="I168" s="20">
        <v>729.6</v>
      </c>
      <c r="J168" s="20">
        <v>581.64</v>
      </c>
      <c r="K168" s="20">
        <v>558.69000000000005</v>
      </c>
    </row>
    <row r="169" spans="1:11" hidden="1" x14ac:dyDescent="0.2">
      <c r="A169" s="19">
        <f>IF(Info!$D$7=1,IF(OR($T$7&lt;D169,$T$7&gt;E169),0,"X"),0)</f>
        <v>0</v>
      </c>
      <c r="B169" s="19">
        <f>IF(Info!$D$7=1,IF(OR($R$7&lt;D169,$R$7&gt;E169),0,"X"),0)</f>
        <v>0</v>
      </c>
      <c r="D169" s="20">
        <v>1530</v>
      </c>
      <c r="E169" s="20">
        <v>1549.99</v>
      </c>
      <c r="F169" s="21" t="s">
        <v>29</v>
      </c>
      <c r="G169" s="20">
        <v>775.92</v>
      </c>
      <c r="H169" s="20">
        <v>798.75</v>
      </c>
      <c r="I169" s="20">
        <v>825.44</v>
      </c>
      <c r="J169" s="20">
        <v>654.74</v>
      </c>
      <c r="K169" s="20">
        <v>629.12</v>
      </c>
    </row>
    <row r="170" spans="1:11" hidden="1" x14ac:dyDescent="0.2">
      <c r="A170" s="19">
        <f>IF(Info!$D$7=2,IF(OR($T$7&lt;D169,$T$7&gt;E169),0,"X"),0)</f>
        <v>0</v>
      </c>
      <c r="B170" s="19">
        <f>IF(Info!$D$7=2,IF(OR($R$7&lt;D169,$R$7&gt;E169),0,"X"),0)</f>
        <v>0</v>
      </c>
      <c r="D170" s="20" t="s">
        <v>30</v>
      </c>
      <c r="E170" s="20" t="s">
        <v>30</v>
      </c>
      <c r="F170" s="21" t="s">
        <v>31</v>
      </c>
      <c r="G170" s="20">
        <v>694.85</v>
      </c>
      <c r="H170" s="20">
        <v>715.3</v>
      </c>
      <c r="I170" s="20">
        <v>739.2</v>
      </c>
      <c r="J170" s="20">
        <v>586.33000000000004</v>
      </c>
      <c r="K170" s="20">
        <v>563.39</v>
      </c>
    </row>
    <row r="171" spans="1:11" hidden="1" x14ac:dyDescent="0.2">
      <c r="A171" s="19">
        <f>IF(Info!$D$7=1,IF(OR($T$7&lt;D171,$T$7&gt;E171),0,"X"),0)</f>
        <v>0</v>
      </c>
      <c r="B171" s="19">
        <f>IF(Info!$D$7=1,IF(OR($R$7&lt;D171,$R$7&gt;E171),0,"X"),0)</f>
        <v>0</v>
      </c>
      <c r="D171" s="20">
        <v>1550</v>
      </c>
      <c r="E171" s="20">
        <v>1569.99</v>
      </c>
      <c r="F171" s="21" t="s">
        <v>29</v>
      </c>
      <c r="G171" s="20">
        <v>783.73</v>
      </c>
      <c r="H171" s="20">
        <v>807.02</v>
      </c>
      <c r="I171" s="20">
        <v>836.16</v>
      </c>
      <c r="J171" s="20">
        <v>659.92</v>
      </c>
      <c r="K171" s="20">
        <v>634.29999999999995</v>
      </c>
    </row>
    <row r="172" spans="1:11" hidden="1" x14ac:dyDescent="0.2">
      <c r="A172" s="19">
        <f>IF(Info!$D$7=2,IF(OR($T$7&lt;D171,$T$7&gt;E171),0,"X"),0)</f>
        <v>0</v>
      </c>
      <c r="B172" s="19">
        <f>IF(Info!$D$7=2,IF(OR($R$7&lt;D171,$R$7&gt;E171),0,"X"),0)</f>
        <v>0</v>
      </c>
      <c r="D172" s="20" t="s">
        <v>30</v>
      </c>
      <c r="E172" s="20" t="s">
        <v>30</v>
      </c>
      <c r="F172" s="21" t="s">
        <v>31</v>
      </c>
      <c r="G172" s="20">
        <v>701.85</v>
      </c>
      <c r="H172" s="20">
        <v>722.7</v>
      </c>
      <c r="I172" s="20">
        <v>748.8</v>
      </c>
      <c r="J172" s="20">
        <v>590.98</v>
      </c>
      <c r="K172" s="20">
        <v>568.03</v>
      </c>
    </row>
    <row r="173" spans="1:11" hidden="1" x14ac:dyDescent="0.2">
      <c r="A173" s="19">
        <f>IF(Info!$D$7=1,IF(OR($T$7&lt;D173,$T$7&gt;E173),0,"X"),0)</f>
        <v>0</v>
      </c>
      <c r="B173" s="19">
        <f>IF(Info!$D$7=1,IF(OR($R$7&lt;D173,$R$7&gt;E173),0,"X"),0)</f>
        <v>0</v>
      </c>
      <c r="D173" s="20">
        <v>1570</v>
      </c>
      <c r="E173" s="20">
        <v>1589.99</v>
      </c>
      <c r="F173" s="21" t="s">
        <v>29</v>
      </c>
      <c r="G173" s="20">
        <v>791.28</v>
      </c>
      <c r="H173" s="20">
        <v>815.22</v>
      </c>
      <c r="I173" s="20">
        <v>846.88</v>
      </c>
      <c r="J173" s="20">
        <v>665.17</v>
      </c>
      <c r="K173" s="20">
        <v>639.54</v>
      </c>
    </row>
    <row r="174" spans="1:11" hidden="1" x14ac:dyDescent="0.2">
      <c r="A174" s="19">
        <f>IF(Info!$D$7=2,IF(OR($T$7&lt;D173,$T$7&gt;E173),0,"X"),0)</f>
        <v>0</v>
      </c>
      <c r="B174" s="19">
        <f>IF(Info!$D$7=2,IF(OR($R$7&lt;D173,$R$7&gt;E173),0,"X"),0)</f>
        <v>0</v>
      </c>
      <c r="D174" s="20" t="s">
        <v>30</v>
      </c>
      <c r="E174" s="20" t="s">
        <v>30</v>
      </c>
      <c r="F174" s="21" t="s">
        <v>31</v>
      </c>
      <c r="G174" s="20">
        <v>708.61</v>
      </c>
      <c r="H174" s="20">
        <v>730.05</v>
      </c>
      <c r="I174" s="20">
        <v>758.4</v>
      </c>
      <c r="J174" s="20">
        <v>595.66999999999996</v>
      </c>
      <c r="K174" s="20">
        <v>572.72</v>
      </c>
    </row>
    <row r="175" spans="1:11" hidden="1" x14ac:dyDescent="0.2">
      <c r="A175" s="19">
        <f>IF(Info!$D$7=1,IF(OR($T$7&lt;D175,$T$7&gt;E175),0,"X"),0)</f>
        <v>0</v>
      </c>
      <c r="B175" s="19">
        <f>IF(Info!$D$7=1,IF(OR($R$7&lt;D175,$R$7&gt;E175),0,"X"),0)</f>
        <v>0</v>
      </c>
      <c r="D175" s="20">
        <v>1590</v>
      </c>
      <c r="E175" s="20">
        <v>1609.99</v>
      </c>
      <c r="F175" s="21" t="s">
        <v>29</v>
      </c>
      <c r="G175" s="20">
        <v>798.45</v>
      </c>
      <c r="H175" s="20">
        <v>823.38</v>
      </c>
      <c r="I175" s="20">
        <v>857.6</v>
      </c>
      <c r="J175" s="20">
        <v>670.41</v>
      </c>
      <c r="K175" s="20">
        <v>644.79</v>
      </c>
    </row>
    <row r="176" spans="1:11" hidden="1" x14ac:dyDescent="0.2">
      <c r="A176" s="19">
        <f>IF(Info!$D$7=2,IF(OR($T$7&lt;D175,$T$7&gt;E175),0,"X"),0)</f>
        <v>0</v>
      </c>
      <c r="B176" s="19">
        <f>IF(Info!$D$7=2,IF(OR($R$7&lt;D175,$R$7&gt;E175),0,"X"),0)</f>
        <v>0</v>
      </c>
      <c r="D176" s="20" t="s">
        <v>30</v>
      </c>
      <c r="E176" s="20" t="s">
        <v>30</v>
      </c>
      <c r="F176" s="21" t="s">
        <v>31</v>
      </c>
      <c r="G176" s="20">
        <v>715.03</v>
      </c>
      <c r="H176" s="20">
        <v>737.35</v>
      </c>
      <c r="I176" s="20">
        <v>768</v>
      </c>
      <c r="J176" s="20">
        <v>600.37</v>
      </c>
      <c r="K176" s="20">
        <v>577.41999999999996</v>
      </c>
    </row>
    <row r="177" spans="1:11" hidden="1" x14ac:dyDescent="0.2">
      <c r="A177" s="19">
        <f>IF(Info!$D$7=1,IF(OR($T$7&lt;D177,$T$7&gt;E177),0,"X"),0)</f>
        <v>0</v>
      </c>
      <c r="B177" s="19">
        <f>IF(Info!$D$7=1,IF(OR($R$7&lt;D177,$R$7&gt;E177),0,"X"),0)</f>
        <v>0</v>
      </c>
      <c r="D177" s="20">
        <v>1610</v>
      </c>
      <c r="E177" s="20">
        <v>1629.99</v>
      </c>
      <c r="F177" s="21" t="s">
        <v>29</v>
      </c>
      <c r="G177" s="20">
        <v>805.55</v>
      </c>
      <c r="H177" s="20">
        <v>831.53</v>
      </c>
      <c r="I177" s="20">
        <v>868.32</v>
      </c>
      <c r="J177" s="20">
        <v>675.65</v>
      </c>
      <c r="K177" s="20">
        <v>650.03</v>
      </c>
    </row>
    <row r="178" spans="1:11" hidden="1" x14ac:dyDescent="0.2">
      <c r="A178" s="19">
        <f>IF(Info!$D$7=2,IF(OR($T$7&lt;D177,$T$7&gt;E177),0,"X"),0)</f>
        <v>0</v>
      </c>
      <c r="B178" s="19">
        <f>IF(Info!$D$7=2,IF(OR($R$7&lt;D177,$R$7&gt;E177),0,"X"),0)</f>
        <v>0</v>
      </c>
      <c r="D178" s="20" t="s">
        <v>30</v>
      </c>
      <c r="E178" s="20" t="s">
        <v>30</v>
      </c>
      <c r="F178" s="21" t="s">
        <v>31</v>
      </c>
      <c r="G178" s="20">
        <v>721.39</v>
      </c>
      <c r="H178" s="20">
        <v>744.65</v>
      </c>
      <c r="I178" s="20">
        <v>777.6</v>
      </c>
      <c r="J178" s="20">
        <v>605.05999999999995</v>
      </c>
      <c r="K178" s="20">
        <v>582.11</v>
      </c>
    </row>
    <row r="179" spans="1:11" hidden="1" x14ac:dyDescent="0.2">
      <c r="A179" s="19">
        <f>IF(Info!$D$7=1,IF(OR($T$7&lt;D179,$T$7&gt;E179),0,"X"),0)</f>
        <v>0</v>
      </c>
      <c r="B179" s="19">
        <f>IF(Info!$D$7=1,IF(OR($R$7&lt;D179,$R$7&gt;E179),0,"X"),0)</f>
        <v>0</v>
      </c>
      <c r="D179" s="20">
        <v>1630</v>
      </c>
      <c r="E179" s="20">
        <v>1649.99</v>
      </c>
      <c r="F179" s="21" t="s">
        <v>29</v>
      </c>
      <c r="G179" s="20">
        <v>812.65</v>
      </c>
      <c r="H179" s="20">
        <v>839.57</v>
      </c>
      <c r="I179" s="20">
        <v>879.04</v>
      </c>
      <c r="J179" s="20">
        <v>680.83</v>
      </c>
      <c r="K179" s="20">
        <v>655.21</v>
      </c>
    </row>
    <row r="180" spans="1:11" hidden="1" x14ac:dyDescent="0.2">
      <c r="A180" s="19">
        <f>IF(Info!$D$7=2,IF(OR($T$7&lt;D179,$T$7&gt;E179),0,"X"),0)</f>
        <v>0</v>
      </c>
      <c r="B180" s="19">
        <f>IF(Info!$D$7=2,IF(OR($R$7&lt;D179,$R$7&gt;E179),0,"X"),0)</f>
        <v>0</v>
      </c>
      <c r="D180" s="20" t="s">
        <v>30</v>
      </c>
      <c r="E180" s="20" t="s">
        <v>30</v>
      </c>
      <c r="F180" s="21" t="s">
        <v>31</v>
      </c>
      <c r="G180" s="20">
        <v>727.75</v>
      </c>
      <c r="H180" s="20">
        <v>751.85</v>
      </c>
      <c r="I180" s="20">
        <v>787.2</v>
      </c>
      <c r="J180" s="20">
        <v>609.70000000000005</v>
      </c>
      <c r="K180" s="20">
        <v>586.76</v>
      </c>
    </row>
    <row r="181" spans="1:11" hidden="1" x14ac:dyDescent="0.2">
      <c r="A181" s="19">
        <f>IF(Info!$D$7=1,IF(OR($T$7&lt;D181,$T$7&gt;E181),0,"X"),0)</f>
        <v>0</v>
      </c>
      <c r="B181" s="19">
        <f>IF(Info!$D$7=1,IF(OR($R$7&lt;D181,$R$7&gt;E181),0,"X"),0)</f>
        <v>0</v>
      </c>
      <c r="D181" s="20">
        <v>1650</v>
      </c>
      <c r="E181" s="20">
        <v>1669.99</v>
      </c>
      <c r="F181" s="21" t="s">
        <v>29</v>
      </c>
      <c r="G181" s="20">
        <v>819.75</v>
      </c>
      <c r="H181" s="20">
        <v>847.55</v>
      </c>
      <c r="I181" s="20">
        <v>889.76</v>
      </c>
      <c r="J181" s="20">
        <v>686.08</v>
      </c>
      <c r="K181" s="20">
        <v>660.45</v>
      </c>
    </row>
    <row r="182" spans="1:11" hidden="1" x14ac:dyDescent="0.2">
      <c r="A182" s="19">
        <f>IF(Info!$D$7=2,IF(OR($T$7&lt;D181,$T$7&gt;E181),0,"X"),0)</f>
        <v>0</v>
      </c>
      <c r="B182" s="19">
        <f>IF(Info!$D$7=2,IF(OR($R$7&lt;D181,$R$7&gt;E181),0,"X"),0)</f>
        <v>0</v>
      </c>
      <c r="D182" s="20" t="s">
        <v>30</v>
      </c>
      <c r="E182" s="20" t="s">
        <v>30</v>
      </c>
      <c r="F182" s="21" t="s">
        <v>31</v>
      </c>
      <c r="G182" s="20">
        <v>734.11</v>
      </c>
      <c r="H182" s="20">
        <v>759</v>
      </c>
      <c r="I182" s="20">
        <v>796.8</v>
      </c>
      <c r="J182" s="20">
        <v>614.4</v>
      </c>
      <c r="K182" s="20">
        <v>591.45000000000005</v>
      </c>
    </row>
    <row r="183" spans="1:11" hidden="1" x14ac:dyDescent="0.2">
      <c r="A183" s="19">
        <f>IF(Info!$D$7=1,IF(OR($T$7&lt;D183,$T$7&gt;E183),0,"X"),0)</f>
        <v>0</v>
      </c>
      <c r="B183" s="19">
        <f>IF(Info!$D$7=1,IF(OR($R$7&lt;D183,$R$7&gt;E183),0,"X"),0)</f>
        <v>0</v>
      </c>
      <c r="D183" s="20">
        <v>1670</v>
      </c>
      <c r="E183" s="20">
        <v>1689.99</v>
      </c>
      <c r="F183" s="21" t="s">
        <v>29</v>
      </c>
      <c r="G183" s="20">
        <v>826.85</v>
      </c>
      <c r="H183" s="20">
        <v>855.48</v>
      </c>
      <c r="I183" s="20">
        <v>900.48</v>
      </c>
      <c r="J183" s="20">
        <v>691.32</v>
      </c>
      <c r="K183" s="20">
        <v>665.63</v>
      </c>
    </row>
    <row r="184" spans="1:11" hidden="1" x14ac:dyDescent="0.2">
      <c r="A184" s="19">
        <f>IF(Info!$D$7=2,IF(OR($T$7&lt;D183,$T$7&gt;E183),0,"X"),0)</f>
        <v>0</v>
      </c>
      <c r="B184" s="19">
        <f>IF(Info!$D$7=2,IF(OR($R$7&lt;D183,$R$7&gt;E183),0,"X"),0)</f>
        <v>0</v>
      </c>
      <c r="D184" s="20" t="s">
        <v>30</v>
      </c>
      <c r="E184" s="20" t="s">
        <v>30</v>
      </c>
      <c r="F184" s="21" t="s">
        <v>31</v>
      </c>
      <c r="G184" s="20">
        <v>740.47</v>
      </c>
      <c r="H184" s="20">
        <v>766.1</v>
      </c>
      <c r="I184" s="20">
        <v>806.4</v>
      </c>
      <c r="J184" s="20">
        <v>619.09</v>
      </c>
      <c r="K184" s="20">
        <v>596.09</v>
      </c>
    </row>
    <row r="185" spans="1:11" hidden="1" x14ac:dyDescent="0.2">
      <c r="A185" s="19">
        <f>IF(Info!$D$7=1,IF(OR($T$7&lt;D185,$T$7&gt;E185),0,"X"),0)</f>
        <v>0</v>
      </c>
      <c r="B185" s="19">
        <f>IF(Info!$D$7=1,IF(OR($R$7&lt;D185,$R$7&gt;E185),0,"X"),0)</f>
        <v>0</v>
      </c>
      <c r="D185" s="20">
        <v>1690</v>
      </c>
      <c r="E185" s="20">
        <v>1709.99</v>
      </c>
      <c r="F185" s="21" t="s">
        <v>29</v>
      </c>
      <c r="G185" s="20">
        <v>833.96</v>
      </c>
      <c r="H185" s="20">
        <v>863.41</v>
      </c>
      <c r="I185" s="20">
        <v>911.2</v>
      </c>
      <c r="J185" s="20">
        <v>696.5</v>
      </c>
      <c r="K185" s="20">
        <v>670.87</v>
      </c>
    </row>
    <row r="186" spans="1:11" hidden="1" x14ac:dyDescent="0.2">
      <c r="A186" s="19">
        <f>IF(Info!$D$7=2,IF(OR($T$7&lt;D185,$T$7&gt;E185),0,"X"),0)</f>
        <v>0</v>
      </c>
      <c r="B186" s="19">
        <f>IF(Info!$D$7=2,IF(OR($R$7&lt;D185,$R$7&gt;E185),0,"X"),0)</f>
        <v>0</v>
      </c>
      <c r="D186" s="20" t="s">
        <v>30</v>
      </c>
      <c r="E186" s="20" t="s">
        <v>30</v>
      </c>
      <c r="F186" s="21" t="s">
        <v>31</v>
      </c>
      <c r="G186" s="20">
        <v>746.83</v>
      </c>
      <c r="H186" s="20">
        <v>773.2</v>
      </c>
      <c r="I186" s="20">
        <v>816</v>
      </c>
      <c r="J186" s="20">
        <v>623.73</v>
      </c>
      <c r="K186" s="20">
        <v>600.78</v>
      </c>
    </row>
    <row r="187" spans="1:11" hidden="1" x14ac:dyDescent="0.2">
      <c r="A187" s="19">
        <f>IF(Info!$D$7=1,IF(OR($T$7&lt;D187,$T$7&gt;E187),0,"X"),0)</f>
        <v>0</v>
      </c>
      <c r="B187" s="19">
        <f>IF(Info!$D$7=1,IF(OR($R$7&lt;D187,$R$7&gt;E187),0,"X"),0)</f>
        <v>0</v>
      </c>
      <c r="D187" s="20">
        <v>1710</v>
      </c>
      <c r="E187" s="20">
        <v>1729.99</v>
      </c>
      <c r="F187" s="21" t="s">
        <v>29</v>
      </c>
      <c r="G187" s="20">
        <v>841.23</v>
      </c>
      <c r="H187" s="20">
        <v>871.23</v>
      </c>
      <c r="I187" s="20">
        <v>921.92</v>
      </c>
      <c r="J187" s="20">
        <v>701.74</v>
      </c>
      <c r="K187" s="20">
        <v>676.12</v>
      </c>
    </row>
    <row r="188" spans="1:11" hidden="1" x14ac:dyDescent="0.2">
      <c r="A188" s="19">
        <f>IF(Info!$D$7=2,IF(OR($T$7&lt;D187,$T$7&gt;E187),0,"X"),0)</f>
        <v>0</v>
      </c>
      <c r="B188" s="19">
        <f>IF(Info!$D$7=2,IF(OR($R$7&lt;D187,$R$7&gt;E187),0,"X"),0)</f>
        <v>0</v>
      </c>
      <c r="D188" s="20" t="s">
        <v>30</v>
      </c>
      <c r="E188" s="20" t="s">
        <v>30</v>
      </c>
      <c r="F188" s="21" t="s">
        <v>31</v>
      </c>
      <c r="G188" s="20">
        <v>753.34</v>
      </c>
      <c r="H188" s="20">
        <v>780.2</v>
      </c>
      <c r="I188" s="20">
        <v>825.6</v>
      </c>
      <c r="J188" s="20">
        <v>628.41999999999996</v>
      </c>
      <c r="K188" s="20">
        <v>605.48</v>
      </c>
    </row>
    <row r="189" spans="1:11" hidden="1" x14ac:dyDescent="0.2">
      <c r="A189" s="19">
        <f>IF(Info!$D$7=1,IF(OR($T$7&lt;D189,$T$7&gt;E189),0,"X"),0)</f>
        <v>0</v>
      </c>
      <c r="B189" s="19">
        <f>IF(Info!$D$7=1,IF(OR($R$7&lt;D189,$R$7&gt;E189),0,"X"),0)</f>
        <v>0</v>
      </c>
      <c r="D189" s="20">
        <v>1730</v>
      </c>
      <c r="E189" s="20">
        <v>1749.99</v>
      </c>
      <c r="F189" s="21" t="s">
        <v>29</v>
      </c>
      <c r="G189" s="20">
        <v>848.7</v>
      </c>
      <c r="H189" s="20">
        <v>879.04</v>
      </c>
      <c r="I189" s="20">
        <v>932.64</v>
      </c>
      <c r="J189" s="20">
        <v>706.98</v>
      </c>
      <c r="K189" s="20">
        <v>681.36</v>
      </c>
    </row>
    <row r="190" spans="1:11" hidden="1" x14ac:dyDescent="0.2">
      <c r="A190" s="19">
        <f>IF(Info!$D$7=2,IF(OR($T$7&lt;D189,$T$7&gt;E189),0,"X"),0)</f>
        <v>0</v>
      </c>
      <c r="B190" s="19">
        <f>IF(Info!$D$7=2,IF(OR($R$7&lt;D189,$R$7&gt;E189),0,"X"),0)</f>
        <v>0</v>
      </c>
      <c r="D190" s="20" t="s">
        <v>30</v>
      </c>
      <c r="E190" s="20" t="s">
        <v>30</v>
      </c>
      <c r="F190" s="21" t="s">
        <v>31</v>
      </c>
      <c r="G190" s="20">
        <v>760.03</v>
      </c>
      <c r="H190" s="20">
        <v>787.2</v>
      </c>
      <c r="I190" s="20">
        <v>835.2</v>
      </c>
      <c r="J190" s="20">
        <v>633.12</v>
      </c>
      <c r="K190" s="20">
        <v>610.16999999999996</v>
      </c>
    </row>
    <row r="191" spans="1:11" hidden="1" x14ac:dyDescent="0.2">
      <c r="A191" s="19">
        <f>IF(Info!$D$7=1,IF(OR($T$7&lt;D191,$T$7&gt;E191),0,"X"),0)</f>
        <v>0</v>
      </c>
      <c r="B191" s="19">
        <f>IF(Info!$D$7=1,IF(OR($R$7&lt;D191,$R$7&gt;E191),0,"X"),0)</f>
        <v>0</v>
      </c>
      <c r="D191" s="20">
        <v>1750</v>
      </c>
      <c r="E191" s="20">
        <v>1769.99</v>
      </c>
      <c r="F191" s="21" t="s">
        <v>29</v>
      </c>
      <c r="G191" s="20">
        <v>856.42</v>
      </c>
      <c r="H191" s="20">
        <v>886.55</v>
      </c>
      <c r="I191" s="20">
        <v>943.36</v>
      </c>
      <c r="J191" s="20">
        <v>712.58</v>
      </c>
      <c r="K191" s="20">
        <v>686.95</v>
      </c>
    </row>
    <row r="192" spans="1:11" hidden="1" x14ac:dyDescent="0.2">
      <c r="A192" s="19">
        <f>IF(Info!$D$7=2,IF(OR($T$7&lt;D191,$T$7&gt;E191),0,"X"),0)</f>
        <v>0</v>
      </c>
      <c r="B192" s="19">
        <f>IF(Info!$D$7=2,IF(OR($R$7&lt;D191,$R$7&gt;E191),0,"X"),0)</f>
        <v>0</v>
      </c>
      <c r="D192" s="20" t="s">
        <v>30</v>
      </c>
      <c r="E192" s="20" t="s">
        <v>30</v>
      </c>
      <c r="F192" s="21" t="s">
        <v>31</v>
      </c>
      <c r="G192" s="20">
        <v>766.94</v>
      </c>
      <c r="H192" s="20">
        <v>793.93</v>
      </c>
      <c r="I192" s="20">
        <v>844.8</v>
      </c>
      <c r="J192" s="20">
        <v>638.13</v>
      </c>
      <c r="K192" s="20">
        <v>615.17999999999995</v>
      </c>
    </row>
    <row r="193" spans="1:11" hidden="1" x14ac:dyDescent="0.2">
      <c r="A193" s="19">
        <f>IF(Info!$D$7=1,IF(OR($T$7&lt;D193,$T$7&gt;E193),0,"X"),0)</f>
        <v>0</v>
      </c>
      <c r="B193" s="19">
        <f>IF(Info!$D$7=1,IF(OR($R$7&lt;D193,$R$7&gt;E193),0,"X"),0)</f>
        <v>0</v>
      </c>
      <c r="D193" s="20">
        <v>1770</v>
      </c>
      <c r="E193" s="20">
        <v>1789.99</v>
      </c>
      <c r="F193" s="21" t="s">
        <v>29</v>
      </c>
      <c r="G193" s="20">
        <v>864.2</v>
      </c>
      <c r="H193" s="20">
        <v>894.05</v>
      </c>
      <c r="I193" s="20">
        <v>954.08</v>
      </c>
      <c r="J193" s="20">
        <v>718.35</v>
      </c>
      <c r="K193" s="20">
        <v>692.73</v>
      </c>
    </row>
    <row r="194" spans="1:11" hidden="1" x14ac:dyDescent="0.2">
      <c r="A194" s="19">
        <f>IF(Info!$D$7=2,IF(OR($T$7&lt;D193,$T$7&gt;E193),0,"X"),0)</f>
        <v>0</v>
      </c>
      <c r="B194" s="19">
        <f>IF(Info!$D$7=2,IF(OR($R$7&lt;D193,$R$7&gt;E193),0,"X"),0)</f>
        <v>0</v>
      </c>
      <c r="D194" s="20" t="s">
        <v>30</v>
      </c>
      <c r="E194" s="20" t="s">
        <v>30</v>
      </c>
      <c r="F194" s="21" t="s">
        <v>31</v>
      </c>
      <c r="G194" s="20">
        <v>773.91</v>
      </c>
      <c r="H194" s="20">
        <v>800.65</v>
      </c>
      <c r="I194" s="20">
        <v>854.4</v>
      </c>
      <c r="J194" s="20">
        <v>643.29999999999995</v>
      </c>
      <c r="K194" s="20">
        <v>620.35</v>
      </c>
    </row>
    <row r="195" spans="1:11" hidden="1" x14ac:dyDescent="0.2">
      <c r="A195" s="19">
        <f>IF(Info!$D$7=1,IF(OR($T$7&lt;D195,$T$7&gt;E195),0,"X"),0)</f>
        <v>0</v>
      </c>
      <c r="B195" s="19">
        <f>IF(Info!$D$7=1,IF(OR($R$7&lt;D195,$R$7&gt;E195),0,"X"),0)</f>
        <v>0</v>
      </c>
      <c r="D195" s="20">
        <v>1790</v>
      </c>
      <c r="E195" s="20">
        <v>1809.99</v>
      </c>
      <c r="F195" s="21" t="s">
        <v>29</v>
      </c>
      <c r="G195" s="20">
        <v>871.97</v>
      </c>
      <c r="H195" s="20">
        <v>901.56</v>
      </c>
      <c r="I195" s="20">
        <v>964.8</v>
      </c>
      <c r="J195" s="20">
        <v>724.12</v>
      </c>
      <c r="K195" s="20">
        <v>698.5</v>
      </c>
    </row>
    <row r="196" spans="1:11" hidden="1" x14ac:dyDescent="0.2">
      <c r="A196" s="19">
        <f>IF(Info!$D$7=2,IF(OR($T$7&lt;D195,$T$7&gt;E195),0,"X"),0)</f>
        <v>0</v>
      </c>
      <c r="B196" s="19">
        <f>IF(Info!$D$7=2,IF(OR($R$7&lt;D195,$R$7&gt;E195),0,"X"),0)</f>
        <v>0</v>
      </c>
      <c r="D196" s="20" t="s">
        <v>30</v>
      </c>
      <c r="E196" s="20" t="s">
        <v>30</v>
      </c>
      <c r="F196" s="21" t="s">
        <v>31</v>
      </c>
      <c r="G196" s="20">
        <v>780.87</v>
      </c>
      <c r="H196" s="20">
        <v>807.37</v>
      </c>
      <c r="I196" s="20">
        <v>864</v>
      </c>
      <c r="J196" s="20">
        <v>648.47</v>
      </c>
      <c r="K196" s="20">
        <v>625.52</v>
      </c>
    </row>
    <row r="197" spans="1:11" hidden="1" x14ac:dyDescent="0.2">
      <c r="A197" s="19">
        <f>IF(Info!$D$7=1,IF(OR($T$7&lt;D197,$T$7&gt;E197),0,"X"),0)</f>
        <v>0</v>
      </c>
      <c r="B197" s="19">
        <f>IF(Info!$D$7=1,IF(OR($R$7&lt;D197,$R$7&gt;E197),0,"X"),0)</f>
        <v>0</v>
      </c>
      <c r="D197" s="20">
        <v>1810</v>
      </c>
      <c r="E197" s="20">
        <v>1829.99</v>
      </c>
      <c r="F197" s="21" t="s">
        <v>29</v>
      </c>
      <c r="G197" s="20">
        <v>879.74</v>
      </c>
      <c r="H197" s="20">
        <v>908.99</v>
      </c>
      <c r="I197" s="20">
        <v>975.52</v>
      </c>
      <c r="J197" s="20">
        <v>729.89</v>
      </c>
      <c r="K197" s="20">
        <v>704.27</v>
      </c>
    </row>
    <row r="198" spans="1:11" hidden="1" x14ac:dyDescent="0.2">
      <c r="A198" s="19">
        <f>IF(Info!$D$7=2,IF(OR($T$7&lt;D197,$T$7&gt;E197),0,"X"),0)</f>
        <v>0</v>
      </c>
      <c r="B198" s="19">
        <f>IF(Info!$D$7=2,IF(OR($R$7&lt;D197,$R$7&gt;E197),0,"X"),0)</f>
        <v>0</v>
      </c>
      <c r="D198" s="20" t="s">
        <v>30</v>
      </c>
      <c r="E198" s="20" t="s">
        <v>30</v>
      </c>
      <c r="F198" s="21" t="s">
        <v>31</v>
      </c>
      <c r="G198" s="20">
        <v>787.83</v>
      </c>
      <c r="H198" s="20">
        <v>814.02</v>
      </c>
      <c r="I198" s="20">
        <v>873.6</v>
      </c>
      <c r="J198" s="20">
        <v>653.63</v>
      </c>
      <c r="K198" s="20">
        <v>630.69000000000005</v>
      </c>
    </row>
    <row r="199" spans="1:11" hidden="1" x14ac:dyDescent="0.2">
      <c r="A199" s="19">
        <f>IF(Info!$D$7=1,IF(OR($T$7&lt;D199,$T$7&gt;E199),0,"X"),0)</f>
        <v>0</v>
      </c>
      <c r="B199" s="19">
        <f>IF(Info!$D$7=1,IF(OR($R$7&lt;D199,$R$7&gt;E199),0,"X"),0)</f>
        <v>0</v>
      </c>
      <c r="D199" s="20">
        <v>1830</v>
      </c>
      <c r="E199" s="20">
        <v>1849.99</v>
      </c>
      <c r="F199" s="21" t="s">
        <v>29</v>
      </c>
      <c r="G199" s="20">
        <v>887.52</v>
      </c>
      <c r="H199" s="20">
        <v>916.43</v>
      </c>
      <c r="I199" s="20">
        <v>986.24</v>
      </c>
      <c r="J199" s="20">
        <v>735.67</v>
      </c>
      <c r="K199" s="20">
        <v>710.04</v>
      </c>
    </row>
    <row r="200" spans="1:11" hidden="1" x14ac:dyDescent="0.2">
      <c r="A200" s="19">
        <f>IF(Info!$D$7=2,IF(OR($T$7&lt;D199,$T$7&gt;E199),0,"X"),0)</f>
        <v>0</v>
      </c>
      <c r="B200" s="19">
        <f>IF(Info!$D$7=2,IF(OR($R$7&lt;D199,$R$7&gt;E199),0,"X"),0)</f>
        <v>0</v>
      </c>
      <c r="D200" s="20" t="s">
        <v>30</v>
      </c>
      <c r="E200" s="20" t="s">
        <v>30</v>
      </c>
      <c r="F200" s="21" t="s">
        <v>31</v>
      </c>
      <c r="G200" s="20">
        <v>794.8</v>
      </c>
      <c r="H200" s="20">
        <v>820.69</v>
      </c>
      <c r="I200" s="20">
        <v>883.2</v>
      </c>
      <c r="J200" s="20">
        <v>658.81</v>
      </c>
      <c r="K200" s="20">
        <v>635.86</v>
      </c>
    </row>
    <row r="201" spans="1:11" hidden="1" x14ac:dyDescent="0.2">
      <c r="A201" s="19">
        <f>IF(Info!$D$7=1,IF(OR($T$7&lt;D201,$T$7&gt;E201),0,"X"),0)</f>
        <v>0</v>
      </c>
      <c r="B201" s="19">
        <f>IF(Info!$D$7=1,IF(OR($R$7&lt;D201,$R$7&gt;E201),0,"X"),0)</f>
        <v>0</v>
      </c>
      <c r="D201" s="20">
        <v>1850</v>
      </c>
      <c r="E201" s="20">
        <v>1869.99</v>
      </c>
      <c r="F201" s="21" t="s">
        <v>29</v>
      </c>
      <c r="G201" s="20">
        <v>895.24</v>
      </c>
      <c r="H201" s="20">
        <v>923.94</v>
      </c>
      <c r="I201" s="20">
        <v>996.96</v>
      </c>
      <c r="J201" s="20">
        <v>741.44</v>
      </c>
      <c r="K201" s="20">
        <v>715.81</v>
      </c>
    </row>
    <row r="202" spans="1:11" hidden="1" x14ac:dyDescent="0.2">
      <c r="A202" s="19">
        <f>IF(Info!$D$7=2,IF(OR($T$7&lt;D201,$T$7&gt;E201),0,"X"),0)</f>
        <v>0</v>
      </c>
      <c r="B202" s="19">
        <f>IF(Info!$D$7=2,IF(OR($R$7&lt;D201,$R$7&gt;E201),0,"X"),0)</f>
        <v>0</v>
      </c>
      <c r="D202" s="20" t="s">
        <v>30</v>
      </c>
      <c r="E202" s="20" t="s">
        <v>30</v>
      </c>
      <c r="F202" s="21" t="s">
        <v>31</v>
      </c>
      <c r="G202" s="20">
        <v>801.71</v>
      </c>
      <c r="H202" s="20">
        <v>827.41</v>
      </c>
      <c r="I202" s="20">
        <v>892.8</v>
      </c>
      <c r="J202" s="20">
        <v>663.97</v>
      </c>
      <c r="K202" s="20">
        <v>641.03</v>
      </c>
    </row>
    <row r="203" spans="1:11" hidden="1" x14ac:dyDescent="0.2">
      <c r="A203" s="19">
        <f>IF(Info!$D$7=1,IF(OR($T$7&lt;D203,$T$7&gt;E203),0,"X"),0)</f>
        <v>0</v>
      </c>
      <c r="B203" s="19">
        <f>IF(Info!$D$7=1,IF(OR($R$7&lt;D203,$R$7&gt;E203),0,"X"),0)</f>
        <v>0</v>
      </c>
      <c r="D203" s="20">
        <v>1870</v>
      </c>
      <c r="E203" s="20">
        <v>1889.99</v>
      </c>
      <c r="F203" s="21" t="s">
        <v>29</v>
      </c>
      <c r="G203" s="20">
        <v>902.96</v>
      </c>
      <c r="H203" s="20">
        <v>931.3</v>
      </c>
      <c r="I203" s="20">
        <v>1007.68</v>
      </c>
      <c r="J203" s="20">
        <v>747.15</v>
      </c>
      <c r="K203" s="20">
        <v>721.65</v>
      </c>
    </row>
    <row r="204" spans="1:11" hidden="1" x14ac:dyDescent="0.2">
      <c r="A204" s="19">
        <f>IF(Info!$D$7=2,IF(OR($T$7&lt;D203,$T$7&gt;E203),0,"X"),0)</f>
        <v>0</v>
      </c>
      <c r="B204" s="19">
        <f>IF(Info!$D$7=2,IF(OR($R$7&lt;D203,$R$7&gt;E203),0,"X"),0)</f>
        <v>0</v>
      </c>
      <c r="D204" s="20" t="s">
        <v>30</v>
      </c>
      <c r="E204" s="20" t="s">
        <v>30</v>
      </c>
      <c r="F204" s="21" t="s">
        <v>31</v>
      </c>
      <c r="G204" s="20">
        <v>808.62</v>
      </c>
      <c r="H204" s="20">
        <v>834</v>
      </c>
      <c r="I204" s="20">
        <v>902.4</v>
      </c>
      <c r="J204" s="20">
        <v>669.09</v>
      </c>
      <c r="K204" s="20">
        <v>646.25</v>
      </c>
    </row>
    <row r="205" spans="1:11" hidden="1" x14ac:dyDescent="0.2">
      <c r="A205" s="19">
        <f>IF(Info!$D$7=1,IF(OR($T$7&lt;D205,$T$7&gt;E205),0,"X"),0)</f>
        <v>0</v>
      </c>
      <c r="B205" s="19">
        <f>IF(Info!$D$7=1,IF(OR($R$7&lt;D205,$R$7&gt;E205),0,"X"),0)</f>
        <v>0</v>
      </c>
      <c r="D205" s="20">
        <v>1890</v>
      </c>
      <c r="E205" s="20">
        <v>1909.99</v>
      </c>
      <c r="F205" s="21" t="s">
        <v>29</v>
      </c>
      <c r="G205" s="20">
        <v>910.67</v>
      </c>
      <c r="H205" s="20">
        <v>938.82</v>
      </c>
      <c r="I205" s="20">
        <v>1018.4</v>
      </c>
      <c r="J205" s="20">
        <v>752.93</v>
      </c>
      <c r="K205" s="20">
        <v>728.24</v>
      </c>
    </row>
    <row r="206" spans="1:11" hidden="1" x14ac:dyDescent="0.2">
      <c r="A206" s="19">
        <f>IF(Info!$D$7=2,IF(OR($T$7&lt;D205,$T$7&gt;E205),0,"X"),0)</f>
        <v>0</v>
      </c>
      <c r="B206" s="19">
        <f>IF(Info!$D$7=2,IF(OR($R$7&lt;D205,$R$7&gt;E205),0,"X"),0)</f>
        <v>0</v>
      </c>
      <c r="D206" s="20" t="s">
        <v>30</v>
      </c>
      <c r="E206" s="20" t="s">
        <v>30</v>
      </c>
      <c r="F206" s="21" t="s">
        <v>31</v>
      </c>
      <c r="G206" s="20">
        <v>815.53</v>
      </c>
      <c r="H206" s="20">
        <v>840.74</v>
      </c>
      <c r="I206" s="20">
        <v>912</v>
      </c>
      <c r="J206" s="20">
        <v>674.26</v>
      </c>
      <c r="K206" s="20">
        <v>652.16</v>
      </c>
    </row>
    <row r="207" spans="1:11" hidden="1" x14ac:dyDescent="0.2">
      <c r="A207" s="19">
        <f>IF(Info!$D$7=1,IF(OR($T$7&lt;D207,$T$7&gt;E207),0,"X"),0)</f>
        <v>0</v>
      </c>
      <c r="B207" s="19">
        <f>IF(Info!$D$7=1,IF(OR($R$7&lt;D207,$R$7&gt;E207),0,"X"),0)</f>
        <v>0</v>
      </c>
      <c r="D207" s="20">
        <v>1910</v>
      </c>
      <c r="E207" s="20">
        <v>1929.99</v>
      </c>
      <c r="F207" s="21" t="s">
        <v>29</v>
      </c>
      <c r="G207" s="20">
        <v>918.39</v>
      </c>
      <c r="H207" s="20">
        <v>946.66</v>
      </c>
      <c r="I207" s="20">
        <v>1029.1199999999999</v>
      </c>
      <c r="J207" s="20">
        <v>758.69</v>
      </c>
      <c r="K207" s="20">
        <v>734.96</v>
      </c>
    </row>
    <row r="208" spans="1:11" hidden="1" x14ac:dyDescent="0.2">
      <c r="A208" s="19">
        <f>IF(Info!$D$7=2,IF(OR($T$7&lt;D207,$T$7&gt;E207),0,"X"),0)</f>
        <v>0</v>
      </c>
      <c r="B208" s="19">
        <f>IF(Info!$D$7=2,IF(OR($R$7&lt;D207,$R$7&gt;E207),0,"X"),0)</f>
        <v>0</v>
      </c>
      <c r="D208" s="20" t="s">
        <v>30</v>
      </c>
      <c r="E208" s="20" t="s">
        <v>30</v>
      </c>
      <c r="F208" s="21" t="s">
        <v>31</v>
      </c>
      <c r="G208" s="20">
        <v>822.44</v>
      </c>
      <c r="H208" s="20">
        <v>847.76</v>
      </c>
      <c r="I208" s="20">
        <v>921.6</v>
      </c>
      <c r="J208" s="20">
        <v>679.43</v>
      </c>
      <c r="K208" s="20">
        <v>658.18</v>
      </c>
    </row>
    <row r="209" spans="1:11" hidden="1" x14ac:dyDescent="0.2">
      <c r="A209" s="19">
        <f>IF(Info!$D$7=1,IF(OR($T$7&lt;D209,$T$7&gt;E209),0,"X"),0)</f>
        <v>0</v>
      </c>
      <c r="B209" s="19">
        <f>IF(Info!$D$7=1,IF(OR($R$7&lt;D209,$R$7&gt;E209),0,"X"),0)</f>
        <v>0</v>
      </c>
      <c r="D209" s="20">
        <v>1930</v>
      </c>
      <c r="E209" s="20">
        <v>1949.99</v>
      </c>
      <c r="F209" s="21" t="s">
        <v>29</v>
      </c>
      <c r="G209" s="20">
        <v>926.1</v>
      </c>
      <c r="H209" s="20">
        <v>954.44</v>
      </c>
      <c r="I209" s="20">
        <v>1039.8399999999999</v>
      </c>
      <c r="J209" s="20">
        <v>764.47</v>
      </c>
      <c r="K209" s="20">
        <v>741.67</v>
      </c>
    </row>
    <row r="210" spans="1:11" hidden="1" x14ac:dyDescent="0.2">
      <c r="A210" s="19">
        <f>IF(Info!$D$7=2,IF(OR($T$7&lt;D209,$T$7&gt;E209),0,"X"),0)</f>
        <v>0</v>
      </c>
      <c r="B210" s="19">
        <f>IF(Info!$D$7=2,IF(OR($R$7&lt;D209,$R$7&gt;E209),0,"X"),0)</f>
        <v>0</v>
      </c>
      <c r="D210" s="20" t="s">
        <v>30</v>
      </c>
      <c r="E210" s="20" t="s">
        <v>30</v>
      </c>
      <c r="F210" s="21" t="s">
        <v>31</v>
      </c>
      <c r="G210" s="20">
        <v>829.34</v>
      </c>
      <c r="H210" s="20">
        <v>854.72</v>
      </c>
      <c r="I210" s="20">
        <v>931.2</v>
      </c>
      <c r="J210" s="20">
        <v>684.6</v>
      </c>
      <c r="K210" s="20">
        <v>664.18</v>
      </c>
    </row>
    <row r="211" spans="1:11" hidden="1" x14ac:dyDescent="0.2">
      <c r="A211" s="19">
        <f>IF(Info!$D$7=1,IF(OR($T$7&lt;D211,$T$7&gt;E211),0,"X"),0)</f>
        <v>0</v>
      </c>
      <c r="B211" s="19">
        <f>IF(Info!$D$7=1,IF(OR($R$7&lt;D211,$R$7&gt;E211),0,"X"),0)</f>
        <v>0</v>
      </c>
      <c r="D211" s="20">
        <v>1950</v>
      </c>
      <c r="E211" s="20">
        <v>1969.99</v>
      </c>
      <c r="F211" s="21" t="s">
        <v>29</v>
      </c>
      <c r="G211" s="20">
        <v>933.82</v>
      </c>
      <c r="H211" s="20">
        <v>962.21</v>
      </c>
      <c r="I211" s="20">
        <v>1050.56</v>
      </c>
      <c r="J211" s="20">
        <v>770.24</v>
      </c>
      <c r="K211" s="20">
        <v>748.27</v>
      </c>
    </row>
    <row r="212" spans="1:11" hidden="1" x14ac:dyDescent="0.2">
      <c r="A212" s="19">
        <f>IF(Info!$D$7=2,IF(OR($T$7&lt;D211,$T$7&gt;E211),0,"X"),0)</f>
        <v>0</v>
      </c>
      <c r="B212" s="19">
        <f>IF(Info!$D$7=2,IF(OR($R$7&lt;D211,$R$7&gt;E211),0,"X"),0)</f>
        <v>0</v>
      </c>
      <c r="D212" s="20" t="s">
        <v>30</v>
      </c>
      <c r="E212" s="20" t="s">
        <v>30</v>
      </c>
      <c r="F212" s="21" t="s">
        <v>31</v>
      </c>
      <c r="G212" s="20">
        <v>836.26</v>
      </c>
      <c r="H212" s="20">
        <v>861.68</v>
      </c>
      <c r="I212" s="20">
        <v>940.8</v>
      </c>
      <c r="J212" s="20">
        <v>689.77</v>
      </c>
      <c r="K212" s="20">
        <v>670.09</v>
      </c>
    </row>
    <row r="213" spans="1:11" hidden="1" x14ac:dyDescent="0.2">
      <c r="A213" s="19">
        <f>IF(Info!$D$7=1,IF(OR($T$7&lt;D213,$T$7&gt;E213),0,"X"),0)</f>
        <v>0</v>
      </c>
      <c r="B213" s="19">
        <f>IF(Info!$D$7=1,IF(OR($R$7&lt;D213,$R$7&gt;E213),0,"X"),0)</f>
        <v>0</v>
      </c>
      <c r="D213" s="20">
        <v>1970</v>
      </c>
      <c r="E213" s="20">
        <v>1989.99</v>
      </c>
      <c r="F213" s="21" t="s">
        <v>29</v>
      </c>
      <c r="G213" s="20">
        <v>941.47</v>
      </c>
      <c r="H213" s="20">
        <v>969.99</v>
      </c>
      <c r="I213" s="20">
        <v>1061.28</v>
      </c>
      <c r="J213" s="20">
        <v>776.07</v>
      </c>
      <c r="K213" s="20">
        <v>754.86</v>
      </c>
    </row>
    <row r="214" spans="1:11" hidden="1" x14ac:dyDescent="0.2">
      <c r="A214" s="19">
        <f>IF(Info!$D$7=2,IF(OR($T$7&lt;D213,$T$7&gt;E213),0,"X"),0)</f>
        <v>0</v>
      </c>
      <c r="B214" s="19">
        <f>IF(Info!$D$7=2,IF(OR($R$7&lt;D213,$R$7&gt;E213),0,"X"),0)</f>
        <v>0</v>
      </c>
      <c r="D214" s="20" t="s">
        <v>30</v>
      </c>
      <c r="E214" s="20" t="s">
        <v>30</v>
      </c>
      <c r="F214" s="21" t="s">
        <v>31</v>
      </c>
      <c r="G214" s="20">
        <v>843.11</v>
      </c>
      <c r="H214" s="20">
        <v>868.64</v>
      </c>
      <c r="I214" s="20">
        <v>950.4</v>
      </c>
      <c r="J214" s="20">
        <v>694.99</v>
      </c>
      <c r="K214" s="20">
        <v>676</v>
      </c>
    </row>
    <row r="215" spans="1:11" hidden="1" x14ac:dyDescent="0.2">
      <c r="A215" s="19">
        <f>IF(Info!$D$7=1,IF(OR($T$7&lt;D215,$T$7&gt;E215),0,"X"),0)</f>
        <v>0</v>
      </c>
      <c r="B215" s="19">
        <f>IF(Info!$D$7=1,IF(OR($R$7&lt;D215,$R$7&gt;E215),0,"X"),0)</f>
        <v>0</v>
      </c>
      <c r="D215" s="20">
        <v>1990</v>
      </c>
      <c r="E215" s="20">
        <v>2009.99</v>
      </c>
      <c r="F215" s="21" t="s">
        <v>29</v>
      </c>
      <c r="G215" s="20">
        <v>949.13</v>
      </c>
      <c r="H215" s="20">
        <v>977.76</v>
      </c>
      <c r="I215" s="20">
        <v>1072</v>
      </c>
      <c r="J215" s="20">
        <v>782.55</v>
      </c>
      <c r="K215" s="20">
        <v>761.46</v>
      </c>
    </row>
    <row r="216" spans="1:11" hidden="1" x14ac:dyDescent="0.2">
      <c r="A216" s="19">
        <f>IF(Info!$D$7=2,IF(OR($T$7&lt;D215,$T$7&gt;E215),0,"X"),0)</f>
        <v>0</v>
      </c>
      <c r="B216" s="19">
        <f>IF(Info!$D$7=2,IF(OR($R$7&lt;D215,$R$7&gt;E215),0,"X"),0)</f>
        <v>0</v>
      </c>
      <c r="D216" s="20" t="s">
        <v>30</v>
      </c>
      <c r="E216" s="20" t="s">
        <v>30</v>
      </c>
      <c r="F216" s="21" t="s">
        <v>31</v>
      </c>
      <c r="G216" s="20">
        <v>849.97</v>
      </c>
      <c r="H216" s="20">
        <v>875.6</v>
      </c>
      <c r="I216" s="20">
        <v>960</v>
      </c>
      <c r="J216" s="20">
        <v>700.79</v>
      </c>
      <c r="K216" s="20">
        <v>681.91</v>
      </c>
    </row>
    <row r="217" spans="1:11" hidden="1" x14ac:dyDescent="0.2">
      <c r="A217" s="19">
        <f>IF(Info!$D$7=1,IF(OR($T$7&lt;D217,$T$7&gt;E217),0,"X"),0)</f>
        <v>0</v>
      </c>
      <c r="B217" s="19">
        <f>IF(Info!$D$7=1,IF(OR($R$7&lt;D217,$R$7&gt;E217),0,"X"),0)</f>
        <v>0</v>
      </c>
      <c r="D217" s="20">
        <v>2010</v>
      </c>
      <c r="E217" s="20">
        <v>2029.99</v>
      </c>
      <c r="F217" s="21" t="s">
        <v>29</v>
      </c>
      <c r="G217" s="20">
        <v>956.85</v>
      </c>
      <c r="H217" s="20">
        <v>985.53</v>
      </c>
      <c r="I217" s="20">
        <v>1082.72</v>
      </c>
      <c r="J217" s="20">
        <v>789.27</v>
      </c>
      <c r="K217" s="20">
        <v>768.18</v>
      </c>
    </row>
    <row r="218" spans="1:11" hidden="1" x14ac:dyDescent="0.2">
      <c r="A218" s="19">
        <f>IF(Info!$D$7=2,IF(OR($T$7&lt;D217,$T$7&gt;E217),0,"X"),0)</f>
        <v>0</v>
      </c>
      <c r="B218" s="19">
        <f>IF(Info!$D$7=2,IF(OR($R$7&lt;D217,$R$7&gt;E217),0,"X"),0)</f>
        <v>0</v>
      </c>
      <c r="D218" s="20" t="s">
        <v>30</v>
      </c>
      <c r="E218" s="20" t="s">
        <v>30</v>
      </c>
      <c r="F218" s="21" t="s">
        <v>31</v>
      </c>
      <c r="G218" s="20">
        <v>856.88</v>
      </c>
      <c r="H218" s="20">
        <v>882.56</v>
      </c>
      <c r="I218" s="20">
        <v>969.6</v>
      </c>
      <c r="J218" s="20">
        <v>706.81</v>
      </c>
      <c r="K218" s="20">
        <v>687.92</v>
      </c>
    </row>
    <row r="219" spans="1:11" hidden="1" x14ac:dyDescent="0.2">
      <c r="A219" s="19">
        <f>IF(Info!$D$7=1,IF(OR($T$7&lt;D219,$T$7&gt;E219),0,"X"),0)</f>
        <v>0</v>
      </c>
      <c r="B219" s="19">
        <f>IF(Info!$D$7=1,IF(OR($R$7&lt;D219,$R$7&gt;E219),0,"X"),0)</f>
        <v>0</v>
      </c>
      <c r="D219" s="20">
        <v>2030</v>
      </c>
      <c r="E219" s="20">
        <v>2049.9899999999998</v>
      </c>
      <c r="F219" s="21" t="s">
        <v>29</v>
      </c>
      <c r="G219" s="20">
        <v>964.44</v>
      </c>
      <c r="H219" s="20">
        <v>993.25</v>
      </c>
      <c r="I219" s="20">
        <v>1093.44</v>
      </c>
      <c r="J219" s="20">
        <v>795.98</v>
      </c>
      <c r="K219" s="20">
        <v>774.65</v>
      </c>
    </row>
    <row r="220" spans="1:11" hidden="1" x14ac:dyDescent="0.2">
      <c r="A220" s="19">
        <f>IF(Info!$D$7=2,IF(OR($T$7&lt;D219,$T$7&gt;E219),0,"X"),0)</f>
        <v>0</v>
      </c>
      <c r="B220" s="19">
        <f>IF(Info!$D$7=2,IF(OR($R$7&lt;D219,$R$7&gt;E219),0,"X"),0)</f>
        <v>0</v>
      </c>
      <c r="D220" s="20" t="s">
        <v>30</v>
      </c>
      <c r="E220" s="20" t="s">
        <v>30</v>
      </c>
      <c r="F220" s="21" t="s">
        <v>31</v>
      </c>
      <c r="G220" s="20">
        <v>863.68</v>
      </c>
      <c r="H220" s="20">
        <v>889.48</v>
      </c>
      <c r="I220" s="20">
        <v>979.2</v>
      </c>
      <c r="J220" s="20">
        <v>712.82</v>
      </c>
      <c r="K220" s="20">
        <v>693.72</v>
      </c>
    </row>
    <row r="221" spans="1:11" hidden="1" x14ac:dyDescent="0.2">
      <c r="A221" s="19">
        <f>IF(Info!$D$7=1,IF(OR($T$7&lt;D221,$T$7&gt;E221),0,"X"),0)</f>
        <v>0</v>
      </c>
      <c r="B221" s="19">
        <f>IF(Info!$D$7=1,IF(OR($R$7&lt;D221,$R$7&gt;E221),0,"X"),0)</f>
        <v>0</v>
      </c>
      <c r="D221" s="20">
        <v>2050</v>
      </c>
      <c r="E221" s="20">
        <v>2069.9899999999998</v>
      </c>
      <c r="F221" s="21" t="s">
        <v>29</v>
      </c>
      <c r="G221" s="20">
        <v>972.1</v>
      </c>
      <c r="H221" s="20">
        <v>1001.03</v>
      </c>
      <c r="I221" s="20">
        <v>1103.72</v>
      </c>
      <c r="J221" s="20">
        <v>802.58</v>
      </c>
      <c r="K221" s="20">
        <v>781.37</v>
      </c>
    </row>
    <row r="222" spans="1:11" hidden="1" x14ac:dyDescent="0.2">
      <c r="A222" s="19">
        <f>IF(Info!$D$7=2,IF(OR($T$7&lt;D221,$T$7&gt;E221),0,"X"),0)</f>
        <v>0</v>
      </c>
      <c r="B222" s="19">
        <f>IF(Info!$D$7=2,IF(OR($R$7&lt;D221,$R$7&gt;E221),0,"X"),0)</f>
        <v>0</v>
      </c>
      <c r="D222" s="20" t="s">
        <v>30</v>
      </c>
      <c r="E222" s="20" t="s">
        <v>30</v>
      </c>
      <c r="F222" s="21" t="s">
        <v>31</v>
      </c>
      <c r="G222" s="20">
        <v>870.54</v>
      </c>
      <c r="H222" s="20">
        <v>896.44</v>
      </c>
      <c r="I222" s="20">
        <v>988.4</v>
      </c>
      <c r="J222" s="20">
        <v>718.73</v>
      </c>
      <c r="K222" s="20">
        <v>699.74</v>
      </c>
    </row>
    <row r="223" spans="1:11" hidden="1" x14ac:dyDescent="0.2">
      <c r="A223" s="19">
        <f>IF(Info!$D$7=1,IF(OR($T$7&lt;D223,$T$7&gt;E223),0,"X"),0)</f>
        <v>0</v>
      </c>
      <c r="B223" s="19">
        <f>IF(Info!$D$7=1,IF(OR($R$7&lt;D223,$R$7&gt;E223),0,"X"),0)</f>
        <v>0</v>
      </c>
      <c r="D223" s="20">
        <v>2070</v>
      </c>
      <c r="E223" s="20">
        <v>2089.9899999999998</v>
      </c>
      <c r="F223" s="21" t="s">
        <v>29</v>
      </c>
      <c r="G223" s="20">
        <v>979.76</v>
      </c>
      <c r="H223" s="20">
        <v>1008.75</v>
      </c>
      <c r="I223" s="20">
        <v>1112.98</v>
      </c>
      <c r="J223" s="20">
        <v>809.29</v>
      </c>
      <c r="K223" s="20">
        <v>787.85</v>
      </c>
    </row>
    <row r="224" spans="1:11" hidden="1" x14ac:dyDescent="0.2">
      <c r="A224" s="19">
        <f>IF(Info!$D$7=2,IF(OR($T$7&lt;D223,$T$7&gt;E223),0,"X"),0)</f>
        <v>0</v>
      </c>
      <c r="B224" s="19">
        <f>IF(Info!$D$7=2,IF(OR($R$7&lt;D223,$R$7&gt;E223),0,"X"),0)</f>
        <v>0</v>
      </c>
      <c r="D224" s="20" t="s">
        <v>30</v>
      </c>
      <c r="E224" s="20" t="s">
        <v>30</v>
      </c>
      <c r="F224" s="21" t="s">
        <v>31</v>
      </c>
      <c r="G224" s="20">
        <v>877.4</v>
      </c>
      <c r="H224" s="20">
        <v>903.35</v>
      </c>
      <c r="I224" s="20">
        <v>996.7</v>
      </c>
      <c r="J224" s="20">
        <v>724.74</v>
      </c>
      <c r="K224" s="20">
        <v>705.54</v>
      </c>
    </row>
    <row r="225" spans="1:11" hidden="1" x14ac:dyDescent="0.2">
      <c r="A225" s="19">
        <f>IF(Info!$D$7=1,IF(OR($T$7&lt;D225,$T$7&gt;E225),0,"X"),0)</f>
        <v>0</v>
      </c>
      <c r="B225" s="19">
        <f>IF(Info!$D$7=1,IF(OR($R$7&lt;D225,$R$7&gt;E225),0,"X"),0)</f>
        <v>0</v>
      </c>
      <c r="D225" s="20">
        <v>2090</v>
      </c>
      <c r="E225" s="20">
        <v>2109.9899999999998</v>
      </c>
      <c r="F225" s="21" t="s">
        <v>29</v>
      </c>
      <c r="G225" s="20">
        <v>987.36</v>
      </c>
      <c r="H225" s="20">
        <v>1016.46</v>
      </c>
      <c r="I225" s="20">
        <v>1121.92</v>
      </c>
      <c r="J225" s="20">
        <v>815.77</v>
      </c>
      <c r="K225" s="20">
        <v>794.33</v>
      </c>
    </row>
    <row r="226" spans="1:11" hidden="1" x14ac:dyDescent="0.2">
      <c r="A226" s="19">
        <f>IF(Info!$D$7=2,IF(OR($T$7&lt;D225,$T$7&gt;E225),0,"X"),0)</f>
        <v>0</v>
      </c>
      <c r="B226" s="19">
        <f>IF(Info!$D$7=2,IF(OR($R$7&lt;D225,$R$7&gt;E225),0,"X"),0)</f>
        <v>0</v>
      </c>
      <c r="D226" s="20" t="s">
        <v>30</v>
      </c>
      <c r="E226" s="20" t="s">
        <v>30</v>
      </c>
      <c r="F226" s="21" t="s">
        <v>31</v>
      </c>
      <c r="G226" s="20">
        <v>884.2</v>
      </c>
      <c r="H226" s="20">
        <v>910.26</v>
      </c>
      <c r="I226" s="20">
        <v>1004.7</v>
      </c>
      <c r="J226" s="20">
        <v>730.54</v>
      </c>
      <c r="K226" s="20">
        <v>711.34</v>
      </c>
    </row>
    <row r="227" spans="1:11" hidden="1" x14ac:dyDescent="0.2">
      <c r="A227" s="19">
        <f>IF(Info!$D$7=1,IF(OR($T$7&lt;D227,$T$7&gt;E227),0,"X"),0)</f>
        <v>0</v>
      </c>
      <c r="B227" s="19">
        <f>IF(Info!$D$7=1,IF(OR($R$7&lt;D227,$R$7&gt;E227),0,"X"),0)</f>
        <v>0</v>
      </c>
      <c r="D227" s="20">
        <v>2110</v>
      </c>
      <c r="E227" s="20">
        <v>2129.9899999999998</v>
      </c>
      <c r="F227" s="21" t="s">
        <v>29</v>
      </c>
      <c r="G227" s="20">
        <v>994.95</v>
      </c>
      <c r="H227" s="20">
        <v>1024.18</v>
      </c>
      <c r="I227" s="20">
        <v>1130.8499999999999</v>
      </c>
      <c r="J227" s="20">
        <v>822.48</v>
      </c>
      <c r="K227" s="20">
        <v>800.81</v>
      </c>
    </row>
    <row r="228" spans="1:11" hidden="1" x14ac:dyDescent="0.2">
      <c r="A228" s="19">
        <f>IF(Info!$D$7=2,IF(OR($T$7&lt;D227,$T$7&gt;E227),0,"X"),0)</f>
        <v>0</v>
      </c>
      <c r="B228" s="19">
        <f>IF(Info!$D$7=2,IF(OR($R$7&lt;D227,$R$7&gt;E227),0,"X"),0)</f>
        <v>0</v>
      </c>
      <c r="D228" s="20" t="s">
        <v>30</v>
      </c>
      <c r="E228" s="20" t="s">
        <v>30</v>
      </c>
      <c r="F228" s="21" t="s">
        <v>31</v>
      </c>
      <c r="G228" s="20">
        <v>891</v>
      </c>
      <c r="H228" s="20">
        <v>917.17</v>
      </c>
      <c r="I228" s="20">
        <v>1012.7</v>
      </c>
      <c r="J228" s="20">
        <v>736.55</v>
      </c>
      <c r="K228" s="20">
        <v>717.14</v>
      </c>
    </row>
    <row r="229" spans="1:11" hidden="1" x14ac:dyDescent="0.2">
      <c r="A229" s="19">
        <f>IF(Info!$D$7=1,IF(OR($T$7&lt;D229,$T$7&gt;E229),0,"X"),0)</f>
        <v>0</v>
      </c>
      <c r="B229" s="19">
        <f>IF(Info!$D$7=1,IF(OR($R$7&lt;D229,$R$7&gt;E229),0,"X"),0)</f>
        <v>0</v>
      </c>
      <c r="D229" s="20">
        <v>2130</v>
      </c>
      <c r="E229" s="20">
        <v>2149.9899999999998</v>
      </c>
      <c r="F229" s="21" t="s">
        <v>29</v>
      </c>
      <c r="G229" s="20">
        <v>1002.61</v>
      </c>
      <c r="H229" s="20">
        <v>1031.8900000000001</v>
      </c>
      <c r="I229" s="20">
        <v>1139.67</v>
      </c>
      <c r="J229" s="20">
        <v>829.08</v>
      </c>
      <c r="K229" s="20">
        <v>807.4</v>
      </c>
    </row>
    <row r="230" spans="1:11" hidden="1" x14ac:dyDescent="0.2">
      <c r="A230" s="19">
        <f>IF(Info!$D$7=2,IF(OR($T$7&lt;D229,$T$7&gt;E229),0,"X"),0)</f>
        <v>0</v>
      </c>
      <c r="B230" s="19">
        <f>IF(Info!$D$7=2,IF(OR($R$7&lt;D229,$R$7&gt;E229),0,"X"),0)</f>
        <v>0</v>
      </c>
      <c r="D230" s="20" t="s">
        <v>30</v>
      </c>
      <c r="E230" s="20" t="s">
        <v>30</v>
      </c>
      <c r="F230" s="21" t="s">
        <v>31</v>
      </c>
      <c r="G230" s="20">
        <v>897.86</v>
      </c>
      <c r="H230" s="20">
        <v>924.08</v>
      </c>
      <c r="I230" s="20">
        <v>1020.6</v>
      </c>
      <c r="J230" s="20">
        <v>742.46</v>
      </c>
      <c r="K230" s="20">
        <v>723.05</v>
      </c>
    </row>
    <row r="231" spans="1:11" hidden="1" x14ac:dyDescent="0.2">
      <c r="A231" s="19">
        <f>IF(Info!$D$7=1,IF(OR($T$7&lt;D231,$T$7&gt;E231),0,"X"),0)</f>
        <v>0</v>
      </c>
      <c r="B231" s="19">
        <f>IF(Info!$D$7=1,IF(OR($R$7&lt;D231,$R$7&gt;E231),0,"X"),0)</f>
        <v>0</v>
      </c>
      <c r="D231" s="20">
        <v>2150</v>
      </c>
      <c r="E231" s="20">
        <v>2169.9899999999998</v>
      </c>
      <c r="F231" s="21" t="s">
        <v>29</v>
      </c>
      <c r="G231" s="20">
        <v>1010.15</v>
      </c>
      <c r="H231" s="20">
        <v>1039.55</v>
      </c>
      <c r="I231" s="20">
        <v>1148.6099999999999</v>
      </c>
      <c r="J231" s="20">
        <v>835.68</v>
      </c>
      <c r="K231" s="20">
        <v>813.77</v>
      </c>
    </row>
    <row r="232" spans="1:11" hidden="1" x14ac:dyDescent="0.2">
      <c r="A232" s="19">
        <f>IF(Info!$D$7=2,IF(OR($T$7&lt;D231,$T$7&gt;E231),0,"X"),0)</f>
        <v>0</v>
      </c>
      <c r="B232" s="19">
        <f>IF(Info!$D$7=2,IF(OR($R$7&lt;D231,$R$7&gt;E231),0,"X"),0)</f>
        <v>0</v>
      </c>
      <c r="D232" s="20" t="s">
        <v>30</v>
      </c>
      <c r="E232" s="20" t="s">
        <v>30</v>
      </c>
      <c r="F232" s="21" t="s">
        <v>31</v>
      </c>
      <c r="G232" s="20">
        <v>904.61</v>
      </c>
      <c r="H232" s="20">
        <v>930.94</v>
      </c>
      <c r="I232" s="20">
        <v>1028.5999999999999</v>
      </c>
      <c r="J232" s="20">
        <v>748.37</v>
      </c>
      <c r="K232" s="20">
        <v>728.75</v>
      </c>
    </row>
    <row r="233" spans="1:11" hidden="1" x14ac:dyDescent="0.2">
      <c r="A233" s="19">
        <f>IF(Info!$D$7=1,IF(OR($T$7&lt;D233,$T$7&gt;E233),0,"X"),0)</f>
        <v>0</v>
      </c>
      <c r="B233" s="19">
        <f>IF(Info!$D$7=1,IF(OR($R$7&lt;D233,$R$7&gt;E233),0,"X"),0)</f>
        <v>0</v>
      </c>
      <c r="D233" s="20">
        <v>2170</v>
      </c>
      <c r="E233" s="20">
        <v>2189.9899999999998</v>
      </c>
      <c r="F233" s="21" t="s">
        <v>29</v>
      </c>
      <c r="G233" s="20">
        <v>1017.75</v>
      </c>
      <c r="H233" s="20">
        <v>1047.26</v>
      </c>
      <c r="I233" s="20">
        <v>1157.43</v>
      </c>
      <c r="J233" s="20">
        <v>842.16</v>
      </c>
      <c r="K233" s="20">
        <v>820.25</v>
      </c>
    </row>
    <row r="234" spans="1:11" hidden="1" x14ac:dyDescent="0.2">
      <c r="A234" s="19">
        <f>IF(Info!$D$7=2,IF(OR($T$7&lt;D233,$T$7&gt;E233),0,"X"),0)</f>
        <v>0</v>
      </c>
      <c r="B234" s="19">
        <f>IF(Info!$D$7=2,IF(OR($R$7&lt;D233,$R$7&gt;E233),0,"X"),0)</f>
        <v>0</v>
      </c>
      <c r="D234" s="20" t="s">
        <v>30</v>
      </c>
      <c r="E234" s="20" t="s">
        <v>30</v>
      </c>
      <c r="F234" s="21" t="s">
        <v>31</v>
      </c>
      <c r="G234" s="20">
        <v>911.42</v>
      </c>
      <c r="H234" s="20">
        <v>937.84</v>
      </c>
      <c r="I234" s="20">
        <v>1036.5</v>
      </c>
      <c r="J234" s="20">
        <v>754.17</v>
      </c>
      <c r="K234" s="20">
        <v>734.55</v>
      </c>
    </row>
    <row r="235" spans="1:11" hidden="1" x14ac:dyDescent="0.2">
      <c r="A235" s="19">
        <f>IF(Info!$D$7=1,IF(OR($T$7&lt;D235,$T$7&gt;E235),0,"X"),0)</f>
        <v>0</v>
      </c>
      <c r="B235" s="19">
        <f>IF(Info!$D$7=1,IF(OR($R$7&lt;D235,$R$7&gt;E235),0,"X"),0)</f>
        <v>0</v>
      </c>
      <c r="D235" s="20">
        <v>2190</v>
      </c>
      <c r="E235" s="20">
        <v>2209.9899999999998</v>
      </c>
      <c r="F235" s="21" t="s">
        <v>29</v>
      </c>
      <c r="G235" s="20">
        <v>1025.3499999999999</v>
      </c>
      <c r="H235" s="20">
        <v>1054.92</v>
      </c>
      <c r="I235" s="20">
        <v>1166.25</v>
      </c>
      <c r="J235" s="20">
        <v>848.64</v>
      </c>
      <c r="K235" s="20">
        <v>826.73</v>
      </c>
    </row>
    <row r="236" spans="1:11" hidden="1" x14ac:dyDescent="0.2">
      <c r="A236" s="19">
        <f>IF(Info!$D$7=2,IF(OR($T$7&lt;D235,$T$7&gt;E235),0,"X"),0)</f>
        <v>0</v>
      </c>
      <c r="B236" s="19">
        <f>IF(Info!$D$7=2,IF(OR($R$7&lt;D235,$R$7&gt;E235),0,"X"),0)</f>
        <v>0</v>
      </c>
      <c r="D236" s="20" t="s">
        <v>30</v>
      </c>
      <c r="E236" s="20" t="s">
        <v>30</v>
      </c>
      <c r="F236" s="21" t="s">
        <v>31</v>
      </c>
      <c r="G236" s="20">
        <v>918.22</v>
      </c>
      <c r="H236" s="20">
        <v>944.7</v>
      </c>
      <c r="I236" s="20">
        <v>1044.4000000000001</v>
      </c>
      <c r="J236" s="20">
        <v>759.97</v>
      </c>
      <c r="K236" s="20">
        <v>740.35</v>
      </c>
    </row>
    <row r="237" spans="1:11" hidden="1" x14ac:dyDescent="0.2">
      <c r="A237" s="19">
        <f>IF(Info!$D$7=1,IF(OR($T$7&lt;D237,$T$7&gt;E237),0,"X"),0)</f>
        <v>0</v>
      </c>
      <c r="B237" s="19">
        <f>IF(Info!$D$7=1,IF(OR($R$7&lt;D237,$R$7&gt;E237),0,"X"),0)</f>
        <v>0</v>
      </c>
      <c r="D237" s="20">
        <v>2210</v>
      </c>
      <c r="E237" s="20">
        <v>2229.9899999999998</v>
      </c>
      <c r="F237" s="21" t="s">
        <v>29</v>
      </c>
      <c r="G237" s="20">
        <v>1032.8900000000001</v>
      </c>
      <c r="H237" s="20">
        <v>1062.58</v>
      </c>
      <c r="I237" s="20">
        <v>1174.96</v>
      </c>
      <c r="J237" s="20">
        <v>855.23</v>
      </c>
      <c r="K237" s="20">
        <v>833.08</v>
      </c>
    </row>
    <row r="238" spans="1:11" hidden="1" x14ac:dyDescent="0.2">
      <c r="A238" s="19">
        <f>IF(Info!$D$7=2,IF(OR($T$7&lt;D237,$T$7&gt;E237),0,"X"),0)</f>
        <v>0</v>
      </c>
      <c r="B238" s="19">
        <f>IF(Info!$D$7=2,IF(OR($R$7&lt;D237,$R$7&gt;E237),0,"X"),0)</f>
        <v>0</v>
      </c>
      <c r="D238" s="20" t="s">
        <v>30</v>
      </c>
      <c r="E238" s="20" t="s">
        <v>30</v>
      </c>
      <c r="F238" s="21" t="s">
        <v>31</v>
      </c>
      <c r="G238" s="20">
        <v>924.98</v>
      </c>
      <c r="H238" s="20">
        <v>951.56</v>
      </c>
      <c r="I238" s="20">
        <v>1052.2</v>
      </c>
      <c r="J238" s="20">
        <v>765.88</v>
      </c>
      <c r="K238" s="20">
        <v>746.05</v>
      </c>
    </row>
    <row r="239" spans="1:11" hidden="1" x14ac:dyDescent="0.2">
      <c r="A239" s="19">
        <f>IF(Info!$D$7=1,IF(OR($T$7&lt;D239,$T$7&gt;E239),0,"X"),0)</f>
        <v>0</v>
      </c>
      <c r="B239" s="19">
        <f>IF(Info!$D$7=1,IF(OR($R$7&lt;D239,$R$7&gt;E239),0,"X"),0)</f>
        <v>0</v>
      </c>
      <c r="D239" s="20">
        <v>2230</v>
      </c>
      <c r="E239" s="20">
        <v>2249.9899999999998</v>
      </c>
      <c r="F239" s="21" t="s">
        <v>29</v>
      </c>
      <c r="G239" s="20">
        <v>1040.43</v>
      </c>
      <c r="H239" s="20">
        <v>1070.23</v>
      </c>
      <c r="I239" s="20">
        <v>1183.78</v>
      </c>
      <c r="J239" s="20">
        <v>861.71</v>
      </c>
      <c r="K239" s="20">
        <v>839.44</v>
      </c>
    </row>
    <row r="240" spans="1:11" hidden="1" x14ac:dyDescent="0.2">
      <c r="A240" s="19">
        <f>IF(Info!$D$7=2,IF(OR($T$7&lt;D239,$T$7&gt;E239),0,"X"),0)</f>
        <v>0</v>
      </c>
      <c r="B240" s="19">
        <f>IF(Info!$D$7=2,IF(OR($R$7&lt;D239,$R$7&gt;E239),0,"X"),0)</f>
        <v>0</v>
      </c>
      <c r="D240" s="20" t="s">
        <v>30</v>
      </c>
      <c r="E240" s="20" t="s">
        <v>30</v>
      </c>
      <c r="F240" s="21" t="s">
        <v>31</v>
      </c>
      <c r="G240" s="20">
        <v>931.73</v>
      </c>
      <c r="H240" s="20">
        <v>958.42</v>
      </c>
      <c r="I240" s="20">
        <v>1060.0999999999999</v>
      </c>
      <c r="J240" s="20">
        <v>771.68</v>
      </c>
      <c r="K240" s="20">
        <v>751.74</v>
      </c>
    </row>
    <row r="241" spans="1:11" hidden="1" x14ac:dyDescent="0.2">
      <c r="A241" s="19">
        <f>IF(Info!$D$7=1,IF(OR($T$7&lt;D241,$T$7&gt;E241),0,"X"),0)</f>
        <v>0</v>
      </c>
      <c r="B241" s="19">
        <f>IF(Info!$D$7=1,IF(OR($R$7&lt;D241,$R$7&gt;E241),0,"X"),0)</f>
        <v>0</v>
      </c>
      <c r="D241" s="20">
        <v>2250</v>
      </c>
      <c r="E241" s="20">
        <v>2269.9899999999998</v>
      </c>
      <c r="F241" s="21" t="s">
        <v>29</v>
      </c>
      <c r="G241" s="20">
        <v>1047.97</v>
      </c>
      <c r="H241" s="20">
        <v>1077.83</v>
      </c>
      <c r="I241" s="20">
        <v>1192.49</v>
      </c>
      <c r="J241" s="20">
        <v>868.19</v>
      </c>
      <c r="K241" s="20">
        <v>845.81</v>
      </c>
    </row>
    <row r="242" spans="1:11" hidden="1" x14ac:dyDescent="0.2">
      <c r="A242" s="19">
        <f>IF(Info!$D$7=2,IF(OR($T$7&lt;D241,$T$7&gt;E241),0,"X"),0)</f>
        <v>0</v>
      </c>
      <c r="B242" s="19">
        <f>IF(Info!$D$7=2,IF(OR($R$7&lt;D241,$R$7&gt;E241),0,"X"),0)</f>
        <v>0</v>
      </c>
      <c r="D242" s="20" t="s">
        <v>30</v>
      </c>
      <c r="E242" s="20" t="s">
        <v>30</v>
      </c>
      <c r="F242" s="21" t="s">
        <v>31</v>
      </c>
      <c r="G242" s="20">
        <v>938.48</v>
      </c>
      <c r="H242" s="20">
        <v>965.22</v>
      </c>
      <c r="I242" s="20">
        <v>1067.9000000000001</v>
      </c>
      <c r="J242" s="20">
        <v>777.48</v>
      </c>
      <c r="K242" s="20">
        <v>757.44</v>
      </c>
    </row>
    <row r="243" spans="1:11" hidden="1" x14ac:dyDescent="0.2">
      <c r="A243" s="19">
        <f>IF(Info!$D$7=1,IF(OR($T$7&lt;D243,$T$7&gt;E243),0,"X"),0)</f>
        <v>0</v>
      </c>
      <c r="B243" s="19">
        <f>IF(Info!$D$7=1,IF(OR($R$7&lt;D243,$R$7&gt;E243),0,"X"),0)</f>
        <v>0</v>
      </c>
      <c r="D243" s="20">
        <v>2270</v>
      </c>
      <c r="E243" s="20">
        <v>2289.9899999999998</v>
      </c>
      <c r="F243" s="21" t="s">
        <v>29</v>
      </c>
      <c r="G243" s="20">
        <v>1055.5</v>
      </c>
      <c r="H243" s="20">
        <v>1085.49</v>
      </c>
      <c r="I243" s="20">
        <v>1201.2</v>
      </c>
      <c r="J243" s="20">
        <v>874.55</v>
      </c>
      <c r="K243" s="20">
        <v>852.29</v>
      </c>
    </row>
    <row r="244" spans="1:11" hidden="1" x14ac:dyDescent="0.2">
      <c r="A244" s="19">
        <f>IF(Info!$D$7=2,IF(OR($T$7&lt;D243,$T$7&gt;E243),0,"X"),0)</f>
        <v>0</v>
      </c>
      <c r="B244" s="19">
        <f>IF(Info!$D$7=2,IF(OR($R$7&lt;D243,$R$7&gt;E243),0,"X"),0)</f>
        <v>0</v>
      </c>
      <c r="D244" s="20" t="s">
        <v>30</v>
      </c>
      <c r="E244" s="20" t="s">
        <v>30</v>
      </c>
      <c r="F244" s="21" t="s">
        <v>31</v>
      </c>
      <c r="G244" s="20">
        <v>945.23</v>
      </c>
      <c r="H244" s="20">
        <v>972.08</v>
      </c>
      <c r="I244" s="20">
        <v>1075.7</v>
      </c>
      <c r="J244" s="20">
        <v>783.18</v>
      </c>
      <c r="K244" s="20">
        <v>763.24</v>
      </c>
    </row>
    <row r="245" spans="1:11" hidden="1" x14ac:dyDescent="0.2">
      <c r="A245" s="19">
        <f>IF(Info!$D$7=1,IF(OR($T$7&lt;D245,$T$7&gt;E245),0,"X"),0)</f>
        <v>0</v>
      </c>
      <c r="B245" s="19">
        <f>IF(Info!$D$7=1,IF(OR($R$7&lt;D245,$R$7&gt;E245),0,"X"),0)</f>
        <v>0</v>
      </c>
      <c r="D245" s="20">
        <v>2290</v>
      </c>
      <c r="E245" s="20">
        <v>2309.9899999999998</v>
      </c>
      <c r="F245" s="21" t="s">
        <v>29</v>
      </c>
      <c r="G245" s="20">
        <v>1063.05</v>
      </c>
      <c r="H245" s="20">
        <v>1093.08</v>
      </c>
      <c r="I245" s="20">
        <v>1209.8</v>
      </c>
      <c r="J245" s="20">
        <v>881.03</v>
      </c>
      <c r="K245" s="20">
        <v>858.52</v>
      </c>
    </row>
    <row r="246" spans="1:11" hidden="1" x14ac:dyDescent="0.2">
      <c r="A246" s="19">
        <f>IF(Info!$D$7=2,IF(OR($T$7&lt;D245,$T$7&gt;E245),0,"X"),0)</f>
        <v>0</v>
      </c>
      <c r="B246" s="19">
        <f>IF(Info!$D$7=2,IF(OR($R$7&lt;D245,$R$7&gt;E245),0,"X"),0)</f>
        <v>0</v>
      </c>
      <c r="D246" s="20" t="s">
        <v>30</v>
      </c>
      <c r="E246" s="20" t="s">
        <v>30</v>
      </c>
      <c r="F246" s="21" t="s">
        <v>31</v>
      </c>
      <c r="G246" s="20">
        <v>951.98</v>
      </c>
      <c r="H246" s="20">
        <v>978.88</v>
      </c>
      <c r="I246" s="20">
        <v>1083.4000000000001</v>
      </c>
      <c r="J246" s="20">
        <v>788.98</v>
      </c>
      <c r="K246" s="20">
        <v>768.83</v>
      </c>
    </row>
    <row r="247" spans="1:11" hidden="1" x14ac:dyDescent="0.2">
      <c r="A247" s="19">
        <f>IF(Info!$D$7=1,IF(OR($T$7&lt;D247,$T$7&gt;E247),0,"X"),0)</f>
        <v>0</v>
      </c>
      <c r="B247" s="19">
        <f>IF(Info!$D$7=1,IF(OR($R$7&lt;D247,$R$7&gt;E247),0,"X"),0)</f>
        <v>0</v>
      </c>
      <c r="D247" s="20">
        <v>2310</v>
      </c>
      <c r="E247" s="20">
        <v>2329.9899999999998</v>
      </c>
      <c r="F247" s="21" t="s">
        <v>29</v>
      </c>
      <c r="G247" s="20">
        <v>1070.52</v>
      </c>
      <c r="H247" s="20">
        <v>1100.68</v>
      </c>
      <c r="I247" s="20">
        <v>1218.51</v>
      </c>
      <c r="J247" s="20">
        <v>887.51</v>
      </c>
      <c r="K247" s="20">
        <v>864.77</v>
      </c>
    </row>
    <row r="248" spans="1:11" hidden="1" x14ac:dyDescent="0.2">
      <c r="A248" s="19">
        <f>IF(Info!$D$7=2,IF(OR($T$7&lt;D247,$T$7&gt;E247),0,"X"),0)</f>
        <v>0</v>
      </c>
      <c r="B248" s="19">
        <f>IF(Info!$D$7=2,IF(OR($R$7&lt;D247,$R$7&gt;E247),0,"X"),0)</f>
        <v>0</v>
      </c>
      <c r="D248" s="20" t="s">
        <v>30</v>
      </c>
      <c r="E248" s="20" t="s">
        <v>30</v>
      </c>
      <c r="F248" s="21" t="s">
        <v>31</v>
      </c>
      <c r="G248" s="20">
        <v>958.67</v>
      </c>
      <c r="H248" s="20">
        <v>985.69</v>
      </c>
      <c r="I248" s="20">
        <v>1091.2</v>
      </c>
      <c r="J248" s="20">
        <v>794.78</v>
      </c>
      <c r="K248" s="20">
        <v>774.42</v>
      </c>
    </row>
    <row r="249" spans="1:11" hidden="1" x14ac:dyDescent="0.2">
      <c r="A249" s="19">
        <f>IF(Info!$D$7=1,IF(OR($T$7&lt;D249,$T$7&gt;E249),0,"X"),0)</f>
        <v>0</v>
      </c>
      <c r="B249" s="19">
        <f>IF(Info!$D$7=1,IF(OR($R$7&lt;D249,$R$7&gt;E249),0,"X"),0)</f>
        <v>0</v>
      </c>
      <c r="D249" s="20">
        <v>2330</v>
      </c>
      <c r="E249" s="20">
        <v>2349.9899999999998</v>
      </c>
      <c r="F249" s="21" t="s">
        <v>29</v>
      </c>
      <c r="G249" s="20">
        <v>1078.06</v>
      </c>
      <c r="H249" s="20">
        <v>1108.28</v>
      </c>
      <c r="I249" s="20">
        <v>1227.1099999999999</v>
      </c>
      <c r="J249" s="20">
        <v>893.87</v>
      </c>
      <c r="K249" s="20">
        <v>871.13</v>
      </c>
    </row>
    <row r="250" spans="1:11" hidden="1" x14ac:dyDescent="0.2">
      <c r="A250" s="19">
        <f>IF(Info!$D$7=2,IF(OR($T$7&lt;D249,$T$7&gt;E249),0,"X"),0)</f>
        <v>0</v>
      </c>
      <c r="B250" s="19">
        <f>IF(Info!$D$7=2,IF(OR($R$7&lt;D249,$R$7&gt;E249),0,"X"),0)</f>
        <v>0</v>
      </c>
      <c r="D250" s="20" t="s">
        <v>30</v>
      </c>
      <c r="E250" s="20" t="s">
        <v>30</v>
      </c>
      <c r="F250" s="21" t="s">
        <v>31</v>
      </c>
      <c r="G250" s="20">
        <v>965.43</v>
      </c>
      <c r="H250" s="20">
        <v>992.49</v>
      </c>
      <c r="I250" s="20">
        <v>1098.9000000000001</v>
      </c>
      <c r="J250" s="20">
        <v>800.48</v>
      </c>
      <c r="K250" s="20">
        <v>780.11</v>
      </c>
    </row>
    <row r="251" spans="1:11" hidden="1" x14ac:dyDescent="0.2">
      <c r="A251" s="19">
        <f>IF(Info!$D$7=1,IF(OR($T$7&lt;D251,$T$7&gt;E251),0,"X"),0)</f>
        <v>0</v>
      </c>
      <c r="B251" s="19">
        <f>IF(Info!$D$7=1,IF(OR($R$7&lt;D251,$R$7&gt;E251),0,"X"),0)</f>
        <v>0</v>
      </c>
      <c r="D251" s="20">
        <v>2350</v>
      </c>
      <c r="E251" s="20">
        <v>2369.9899999999998</v>
      </c>
      <c r="F251" s="21" t="s">
        <v>29</v>
      </c>
      <c r="G251" s="20">
        <v>1085.54</v>
      </c>
      <c r="H251" s="20">
        <v>1115.8800000000001</v>
      </c>
      <c r="I251" s="20">
        <v>1235.71</v>
      </c>
      <c r="J251" s="20">
        <v>900.12</v>
      </c>
      <c r="K251" s="20">
        <v>877.38</v>
      </c>
    </row>
    <row r="252" spans="1:11" hidden="1" x14ac:dyDescent="0.2">
      <c r="A252" s="19">
        <f>IF(Info!$D$7=2,IF(OR($T$7&lt;D251,$T$7&gt;E251),0,"X"),0)</f>
        <v>0</v>
      </c>
      <c r="B252" s="19">
        <f>IF(Info!$D$7=2,IF(OR($R$7&lt;D251,$R$7&gt;E251),0,"X"),0)</f>
        <v>0</v>
      </c>
      <c r="D252" s="20" t="s">
        <v>30</v>
      </c>
      <c r="E252" s="20" t="s">
        <v>30</v>
      </c>
      <c r="F252" s="21" t="s">
        <v>31</v>
      </c>
      <c r="G252" s="20">
        <v>972.13</v>
      </c>
      <c r="H252" s="20">
        <v>999.29</v>
      </c>
      <c r="I252" s="20">
        <v>1106.5999999999999</v>
      </c>
      <c r="J252" s="20">
        <v>806.08</v>
      </c>
      <c r="K252" s="20">
        <v>785.71</v>
      </c>
    </row>
    <row r="253" spans="1:11" hidden="1" x14ac:dyDescent="0.2">
      <c r="A253" s="19">
        <f>IF(Info!$D$7=1,IF(OR($T$7&lt;D253,$T$7&gt;E253),0,"X"),0)</f>
        <v>0</v>
      </c>
      <c r="B253" s="19">
        <f>IF(Info!$D$7=1,IF(OR($R$7&lt;D253,$R$7&gt;E253),0,"X"),0)</f>
        <v>0</v>
      </c>
      <c r="D253" s="20">
        <v>2370</v>
      </c>
      <c r="E253" s="20">
        <v>2389.9899999999998</v>
      </c>
      <c r="F253" s="21" t="s">
        <v>29</v>
      </c>
      <c r="G253" s="20">
        <v>1093.02</v>
      </c>
      <c r="H253" s="20">
        <v>1123.48</v>
      </c>
      <c r="I253" s="20">
        <v>1244.3</v>
      </c>
      <c r="J253" s="20">
        <v>906.48</v>
      </c>
      <c r="K253" s="20">
        <v>883.62</v>
      </c>
    </row>
    <row r="254" spans="1:11" hidden="1" x14ac:dyDescent="0.2">
      <c r="A254" s="19">
        <f>IF(Info!$D$7=2,IF(OR($T$7&lt;D253,$T$7&gt;E253),0,"X"),0)</f>
        <v>0</v>
      </c>
      <c r="B254" s="19">
        <f>IF(Info!$D$7=2,IF(OR($R$7&lt;D253,$R$7&gt;E253),0,"X"),0)</f>
        <v>0</v>
      </c>
      <c r="D254" s="20" t="s">
        <v>30</v>
      </c>
      <c r="E254" s="20" t="s">
        <v>30</v>
      </c>
      <c r="F254" s="21" t="s">
        <v>31</v>
      </c>
      <c r="G254" s="20">
        <v>978.83</v>
      </c>
      <c r="H254" s="20">
        <v>1006.1</v>
      </c>
      <c r="I254" s="20">
        <v>1114.3</v>
      </c>
      <c r="J254" s="20">
        <v>811.77</v>
      </c>
      <c r="K254" s="20">
        <v>791.3</v>
      </c>
    </row>
    <row r="255" spans="1:11" hidden="1" x14ac:dyDescent="0.2">
      <c r="A255" s="19">
        <f>IF(Info!$D$7=1,IF(OR($T$7&lt;D255,$T$7&gt;E255),0,"X"),0)</f>
        <v>0</v>
      </c>
      <c r="B255" s="19">
        <f>IF(Info!$D$7=1,IF(OR($R$7&lt;D255,$R$7&gt;E255),0,"X"),0)</f>
        <v>0</v>
      </c>
      <c r="D255" s="20">
        <v>2390</v>
      </c>
      <c r="E255" s="20">
        <v>2409.9899999999998</v>
      </c>
      <c r="F255" s="21" t="s">
        <v>29</v>
      </c>
      <c r="G255" s="20">
        <v>1100.5</v>
      </c>
      <c r="H255" s="20">
        <v>1131.01</v>
      </c>
      <c r="I255" s="20">
        <v>1252.79</v>
      </c>
      <c r="J255" s="20">
        <v>912.83</v>
      </c>
      <c r="K255" s="20">
        <v>889.75</v>
      </c>
    </row>
    <row r="256" spans="1:11" hidden="1" x14ac:dyDescent="0.2">
      <c r="A256" s="19">
        <f>IF(Info!$D$7=2,IF(OR($T$7&lt;D255,$T$7&gt;E255),0,"X"),0)</f>
        <v>0</v>
      </c>
      <c r="B256" s="19">
        <f>IF(Info!$D$7=2,IF(OR($R$7&lt;D255,$R$7&gt;E255),0,"X"),0)</f>
        <v>0</v>
      </c>
      <c r="D256" s="20" t="s">
        <v>30</v>
      </c>
      <c r="E256" s="20" t="s">
        <v>30</v>
      </c>
      <c r="F256" s="21" t="s">
        <v>31</v>
      </c>
      <c r="G256" s="20">
        <v>985.52</v>
      </c>
      <c r="H256" s="20">
        <v>1012.85</v>
      </c>
      <c r="I256" s="20">
        <v>1121.9000000000001</v>
      </c>
      <c r="J256" s="20">
        <v>817.46</v>
      </c>
      <c r="K256" s="20">
        <v>796.79</v>
      </c>
    </row>
    <row r="257" spans="1:21" hidden="1" x14ac:dyDescent="0.2">
      <c r="A257" s="19">
        <f>IF(Info!$D$7=1,IF(OR($T$7&lt;D257,$T$7&gt;E257),0,"X"),0)</f>
        <v>0</v>
      </c>
      <c r="B257" s="19">
        <f>IF(Info!$D$7=1,IF(OR($R$7&lt;D257,$R$7&gt;E257),0,"X"),0)</f>
        <v>0</v>
      </c>
      <c r="D257" s="20">
        <v>2410</v>
      </c>
      <c r="E257" s="20">
        <v>2429.9899999999998</v>
      </c>
      <c r="F257" s="21" t="s">
        <v>29</v>
      </c>
      <c r="G257" s="20">
        <v>1107.93</v>
      </c>
      <c r="H257" s="20">
        <v>1138.56</v>
      </c>
      <c r="I257" s="20">
        <v>1261.28</v>
      </c>
      <c r="J257" s="20">
        <v>919.2</v>
      </c>
      <c r="K257" s="20">
        <v>895.98</v>
      </c>
    </row>
    <row r="258" spans="1:21" hidden="1" x14ac:dyDescent="0.2">
      <c r="A258" s="19">
        <f>IF(Info!$D$7=2,IF(OR($T$7&lt;D257,$T$7&gt;E257),0,"X"),0)</f>
        <v>0</v>
      </c>
      <c r="B258" s="19">
        <f>IF(Info!$D$7=2,IF(OR($R$7&lt;D257,$R$7&gt;E257),0,"X"),0)</f>
        <v>0</v>
      </c>
      <c r="D258" s="20" t="s">
        <v>30</v>
      </c>
      <c r="E258" s="20" t="s">
        <v>30</v>
      </c>
      <c r="F258" s="21" t="s">
        <v>31</v>
      </c>
      <c r="G258" s="20">
        <v>992.17</v>
      </c>
      <c r="H258" s="20">
        <v>1019.6</v>
      </c>
      <c r="I258" s="20">
        <v>1129.5</v>
      </c>
      <c r="J258" s="20">
        <v>823.16</v>
      </c>
      <c r="K258" s="20">
        <v>802.37</v>
      </c>
    </row>
    <row r="259" spans="1:21" hidden="1" x14ac:dyDescent="0.2">
      <c r="A259" s="19">
        <f>IF(Info!$D$7=1,IF(OR($T$7&lt;D259,$T$7&gt;E259),0,"X"),0)</f>
        <v>0</v>
      </c>
      <c r="B259" s="19">
        <f>IF(Info!$D$7=1,IF(OR($R$7&lt;D259,$R$7&gt;E259),0,"X"),0)</f>
        <v>0</v>
      </c>
      <c r="D259" s="20">
        <v>2430</v>
      </c>
      <c r="E259" s="20">
        <v>2449.9899999999998</v>
      </c>
      <c r="F259" s="21" t="s">
        <v>29</v>
      </c>
      <c r="G259" s="20">
        <v>1115.4000000000001</v>
      </c>
      <c r="H259" s="20">
        <v>1146.1500000000001</v>
      </c>
      <c r="I259" s="20">
        <v>1269.76</v>
      </c>
      <c r="J259" s="20">
        <v>925.56</v>
      </c>
      <c r="K259" s="20">
        <v>902.23</v>
      </c>
      <c r="T259" s="29"/>
    </row>
    <row r="260" spans="1:21" hidden="1" x14ac:dyDescent="0.2">
      <c r="A260" s="19">
        <f>IF(Info!$D$7=2,IF(OR($T$7&lt;D259,$T$7&gt;E259),0,"X"),0)</f>
        <v>0</v>
      </c>
      <c r="B260" s="19">
        <f>IF(Info!$D$7=2,IF(OR($R$7&lt;D259,$R$7&gt;E259),0,"X"),0)</f>
        <v>0</v>
      </c>
      <c r="D260" s="20" t="s">
        <v>30</v>
      </c>
      <c r="E260" s="20" t="s">
        <v>30</v>
      </c>
      <c r="F260" s="21" t="s">
        <v>31</v>
      </c>
      <c r="G260" s="20">
        <v>998.87</v>
      </c>
      <c r="H260" s="20">
        <v>1026.4000000000001</v>
      </c>
      <c r="I260" s="20">
        <v>1137.0999999999999</v>
      </c>
      <c r="J260" s="20">
        <v>828.86</v>
      </c>
      <c r="K260" s="20">
        <v>807.97</v>
      </c>
      <c r="T260" s="29"/>
      <c r="U260" s="29"/>
    </row>
    <row r="261" spans="1:21" hidden="1" x14ac:dyDescent="0.2">
      <c r="A261" s="19">
        <f>IF(Info!$D$7=1,IF(OR($T$7&lt;D261,$T$7&gt;E261),0,"X"),0)</f>
        <v>0</v>
      </c>
      <c r="B261" s="19">
        <f>IF(Info!$D$7=1,IF(OR($R$7&lt;D261,$R$7&gt;E261),0,"X"),0)</f>
        <v>0</v>
      </c>
      <c r="D261" s="20">
        <v>2450</v>
      </c>
      <c r="E261" s="20">
        <v>2469.9899999999998</v>
      </c>
      <c r="F261" s="21" t="s">
        <v>29</v>
      </c>
      <c r="G261" s="20">
        <v>1122.8900000000001</v>
      </c>
      <c r="H261" s="20">
        <v>1153.69</v>
      </c>
      <c r="I261" s="20">
        <v>1278.25</v>
      </c>
      <c r="J261" s="20">
        <v>931.68</v>
      </c>
      <c r="K261" s="20">
        <v>908.36</v>
      </c>
      <c r="T261" s="29"/>
    </row>
    <row r="262" spans="1:21" hidden="1" x14ac:dyDescent="0.2">
      <c r="A262" s="19">
        <f>IF(Info!$D$7=2,IF(OR($T$7&lt;D261,$T$7&gt;E261),0,"X"),0)</f>
        <v>0</v>
      </c>
      <c r="B262" s="19">
        <f>IF(Info!$D$7=2,IF(OR($R$7&lt;D261,$R$7&gt;E261),0,"X"),0)</f>
        <v>0</v>
      </c>
      <c r="D262" s="20" t="s">
        <v>30</v>
      </c>
      <c r="E262" s="20" t="s">
        <v>30</v>
      </c>
      <c r="F262" s="21" t="s">
        <v>31</v>
      </c>
      <c r="G262" s="20">
        <v>1005.57</v>
      </c>
      <c r="H262" s="20">
        <v>1033.1600000000001</v>
      </c>
      <c r="I262" s="20">
        <v>1144.7</v>
      </c>
      <c r="J262" s="20">
        <v>834.34</v>
      </c>
      <c r="K262" s="20">
        <v>813.46</v>
      </c>
    </row>
    <row r="263" spans="1:21" hidden="1" x14ac:dyDescent="0.2">
      <c r="A263" s="19">
        <f>IF(Info!$D$7=1,IF(OR($T$7&lt;D263,$T$7&gt;E263),0,"X"),0)</f>
        <v>0</v>
      </c>
      <c r="B263" s="19">
        <f>IF(Info!$D$7=1,IF(OR($R$7&lt;D263,$R$7&gt;E263),0,"X"),0)</f>
        <v>0</v>
      </c>
      <c r="D263" s="20">
        <v>2470</v>
      </c>
      <c r="E263" s="20">
        <v>2489.9899999999998</v>
      </c>
      <c r="F263" s="21" t="s">
        <v>29</v>
      </c>
      <c r="G263" s="20">
        <v>1130.3</v>
      </c>
      <c r="H263" s="20">
        <v>1161.17</v>
      </c>
      <c r="I263" s="20">
        <v>1286.74</v>
      </c>
      <c r="J263" s="20">
        <v>938.04</v>
      </c>
      <c r="K263" s="20">
        <v>914.48</v>
      </c>
    </row>
    <row r="264" spans="1:21" hidden="1" x14ac:dyDescent="0.2">
      <c r="A264" s="19">
        <f>IF(Info!$D$7=2,IF(OR($T$7&lt;D263,$T$7&gt;E263),0,"X"),0)</f>
        <v>0</v>
      </c>
      <c r="B264" s="19">
        <f>IF(Info!$D$7=2,IF(OR($R$7&lt;D263,$R$7&gt;E263),0,"X"),0)</f>
        <v>0</v>
      </c>
      <c r="D264" s="20" t="s">
        <v>30</v>
      </c>
      <c r="E264" s="20" t="s">
        <v>30</v>
      </c>
      <c r="F264" s="21" t="s">
        <v>31</v>
      </c>
      <c r="G264" s="20">
        <v>1012.21</v>
      </c>
      <c r="H264" s="20">
        <v>1039.8499999999999</v>
      </c>
      <c r="I264" s="20">
        <v>1152.3</v>
      </c>
      <c r="J264" s="20">
        <v>840.04</v>
      </c>
      <c r="K264" s="20">
        <v>818.94</v>
      </c>
    </row>
    <row r="265" spans="1:21" hidden="1" x14ac:dyDescent="0.2">
      <c r="A265" s="19">
        <f>IF(Info!$D$7=1,IF(OR($T$7&lt;D265,$T$7&gt;E265),0,"X"),0)</f>
        <v>0</v>
      </c>
      <c r="B265" s="19">
        <f>IF(Info!$D$7=1,IF(OR($R$7&lt;D265,$R$7&gt;E265),0,"X"),0)</f>
        <v>0</v>
      </c>
      <c r="D265" s="20">
        <v>2490</v>
      </c>
      <c r="E265" s="20">
        <v>2509.9899999999998</v>
      </c>
      <c r="F265" s="21" t="s">
        <v>29</v>
      </c>
      <c r="G265" s="20">
        <v>1137.73</v>
      </c>
      <c r="H265" s="20">
        <v>1168.71</v>
      </c>
      <c r="I265" s="20">
        <v>1295.1099999999999</v>
      </c>
      <c r="J265" s="20">
        <v>944.16</v>
      </c>
      <c r="K265" s="20">
        <v>920.61</v>
      </c>
    </row>
    <row r="266" spans="1:21" hidden="1" x14ac:dyDescent="0.2">
      <c r="A266" s="19">
        <f>IF(Info!$D$7=2,IF(OR($T$7&lt;D265,$T$7&gt;E265),0,"X"),0)</f>
        <v>0</v>
      </c>
      <c r="B266" s="19">
        <f>IF(Info!$D$7=2,IF(OR($R$7&lt;D265,$R$7&gt;E265),0,"X"),0)</f>
        <v>0</v>
      </c>
      <c r="D266" s="20" t="s">
        <v>30</v>
      </c>
      <c r="E266" s="20" t="s">
        <v>30</v>
      </c>
      <c r="F266" s="21" t="s">
        <v>31</v>
      </c>
      <c r="G266" s="20">
        <v>1018.87</v>
      </c>
      <c r="H266" s="20">
        <v>1046.6099999999999</v>
      </c>
      <c r="I266" s="20">
        <v>1159.8</v>
      </c>
      <c r="J266" s="20">
        <v>845.52</v>
      </c>
      <c r="K266" s="20">
        <v>824.42</v>
      </c>
    </row>
    <row r="267" spans="1:21" hidden="1" x14ac:dyDescent="0.2">
      <c r="A267" s="19">
        <f>IF(Info!$D$7=1,IF(OR($T$7&lt;D267,$T$7&gt;E267),0,"X"),0)</f>
        <v>0</v>
      </c>
      <c r="B267" s="19">
        <f>IF(Info!$D$7=1,IF(OR($R$7&lt;D267,$R$7&gt;E267),0,"X"),0)</f>
        <v>0</v>
      </c>
      <c r="D267" s="20">
        <v>2510</v>
      </c>
      <c r="E267" s="20">
        <v>2529.9899999999998</v>
      </c>
      <c r="F267" s="21" t="s">
        <v>29</v>
      </c>
      <c r="G267" s="20">
        <v>1145.1500000000001</v>
      </c>
      <c r="H267" s="20">
        <v>1176.25</v>
      </c>
      <c r="I267" s="20">
        <v>1303.49</v>
      </c>
      <c r="J267" s="20">
        <v>950.42</v>
      </c>
      <c r="K267" s="20">
        <v>926.73</v>
      </c>
    </row>
    <row r="268" spans="1:21" hidden="1" x14ac:dyDescent="0.2">
      <c r="A268" s="19">
        <f>IF(Info!$D$7=2,IF(OR($T$7&lt;D267,$T$7&gt;E267),0,"X"),0)</f>
        <v>0</v>
      </c>
      <c r="B268" s="19">
        <f>IF(Info!$D$7=2,IF(OR($R$7&lt;D267,$R$7&gt;E267),0,"X"),0)</f>
        <v>0</v>
      </c>
      <c r="D268" s="20" t="s">
        <v>30</v>
      </c>
      <c r="E268" s="20" t="s">
        <v>30</v>
      </c>
      <c r="F268" s="21" t="s">
        <v>31</v>
      </c>
      <c r="G268" s="20">
        <v>1025.51</v>
      </c>
      <c r="H268" s="20">
        <v>1053.3599999999999</v>
      </c>
      <c r="I268" s="20">
        <v>1167.3</v>
      </c>
      <c r="J268" s="20">
        <v>851.12</v>
      </c>
      <c r="K268" s="20">
        <v>829.91</v>
      </c>
    </row>
    <row r="269" spans="1:21" hidden="1" x14ac:dyDescent="0.2">
      <c r="A269" s="19">
        <f>IF(Info!$D$7=1,IF(OR($T$7&lt;D269,$T$7&gt;E269),0,"X"),0)</f>
        <v>0</v>
      </c>
      <c r="B269" s="19">
        <f>IF(Info!$D$7=1,IF(OR($R$7&lt;D269,$R$7&gt;E269),0,"X"),0)</f>
        <v>0</v>
      </c>
      <c r="D269" s="20">
        <v>2530</v>
      </c>
      <c r="E269" s="20">
        <v>2549.9899999999998</v>
      </c>
      <c r="F269" s="21" t="s">
        <v>29</v>
      </c>
      <c r="G269" s="20">
        <v>1152.51</v>
      </c>
      <c r="H269" s="20">
        <v>1183.74</v>
      </c>
      <c r="I269" s="20">
        <v>1311.75</v>
      </c>
      <c r="J269" s="20">
        <v>956.54</v>
      </c>
      <c r="K269" s="20">
        <v>932.74</v>
      </c>
    </row>
    <row r="270" spans="1:21" hidden="1" x14ac:dyDescent="0.2">
      <c r="A270" s="19">
        <f>IF(Info!$D$7=2,IF(OR($T$7&lt;D269,$T$7&gt;E269),0,"X"),0)</f>
        <v>0</v>
      </c>
      <c r="B270" s="19">
        <f>IF(Info!$D$7=2,IF(OR($R$7&lt;D269,$R$7&gt;E269),0,"X"),0)</f>
        <v>0</v>
      </c>
      <c r="D270" s="20" t="s">
        <v>30</v>
      </c>
      <c r="E270" s="20" t="s">
        <v>30</v>
      </c>
      <c r="F270" s="21" t="s">
        <v>31</v>
      </c>
      <c r="G270" s="20">
        <v>1032.0999999999999</v>
      </c>
      <c r="H270" s="20">
        <v>1060.06</v>
      </c>
      <c r="I270" s="20">
        <v>1174.7</v>
      </c>
      <c r="J270" s="20">
        <v>856.6</v>
      </c>
      <c r="K270" s="20">
        <v>835.29</v>
      </c>
    </row>
    <row r="271" spans="1:21" hidden="1" x14ac:dyDescent="0.2">
      <c r="A271" s="19">
        <f>IF(Info!$D$7=1,IF(OR($T$7&lt;D271,$T$7&gt;E271),0,"X"),0)</f>
        <v>0</v>
      </c>
      <c r="B271" s="19">
        <f>IF(Info!$D$7=1,IF(OR($R$7&lt;D271,$R$7&gt;E271),0,"X"),0)</f>
        <v>0</v>
      </c>
      <c r="D271" s="20">
        <v>2550</v>
      </c>
      <c r="E271" s="20">
        <v>2569.9899999999998</v>
      </c>
      <c r="F271" s="21" t="s">
        <v>29</v>
      </c>
      <c r="G271" s="20">
        <v>1159.93</v>
      </c>
      <c r="H271" s="20">
        <v>1191.21</v>
      </c>
      <c r="I271" s="20">
        <v>1320.13</v>
      </c>
      <c r="J271" s="20">
        <v>962.78</v>
      </c>
      <c r="K271" s="20">
        <v>938.86</v>
      </c>
    </row>
    <row r="272" spans="1:21" hidden="1" x14ac:dyDescent="0.2">
      <c r="A272" s="19">
        <f>IF(Info!$D$7=2,IF(OR($T$7&lt;D271,$T$7&gt;E271),0,"X"),0)</f>
        <v>0</v>
      </c>
      <c r="B272" s="19">
        <f>IF(Info!$D$7=2,IF(OR($R$7&lt;D271,$R$7&gt;E271),0,"X"),0)</f>
        <v>0</v>
      </c>
      <c r="D272" s="20" t="s">
        <v>30</v>
      </c>
      <c r="E272" s="20" t="s">
        <v>30</v>
      </c>
      <c r="F272" s="21" t="s">
        <v>31</v>
      </c>
      <c r="G272" s="20">
        <v>1038.74</v>
      </c>
      <c r="H272" s="20">
        <v>1066.75</v>
      </c>
      <c r="I272" s="20">
        <v>1182.2</v>
      </c>
      <c r="J272" s="20">
        <v>862.19</v>
      </c>
      <c r="K272" s="20">
        <v>840.77</v>
      </c>
    </row>
    <row r="273" spans="1:11" hidden="1" x14ac:dyDescent="0.2">
      <c r="A273" s="19">
        <f>IF(Info!$D$7=1,IF(OR($T$7&lt;D273,$T$7&gt;E273),0,"X"),0)</f>
        <v>0</v>
      </c>
      <c r="B273" s="19">
        <f>IF(Info!$D$7=1,IF(OR($R$7&lt;D273,$R$7&gt;E273),0,"X"),0)</f>
        <v>0</v>
      </c>
      <c r="D273" s="20">
        <v>2570</v>
      </c>
      <c r="E273" s="20">
        <v>2589.9899999999998</v>
      </c>
      <c r="F273" s="21" t="s">
        <v>29</v>
      </c>
      <c r="G273" s="20">
        <v>1167.29</v>
      </c>
      <c r="H273" s="20">
        <v>1198.69</v>
      </c>
      <c r="I273" s="20">
        <v>1328.39</v>
      </c>
      <c r="J273" s="20">
        <v>968.79</v>
      </c>
      <c r="K273" s="20">
        <v>944.87</v>
      </c>
    </row>
    <row r="274" spans="1:11" hidden="1" x14ac:dyDescent="0.2">
      <c r="A274" s="19">
        <f>IF(Info!$D$7=2,IF(OR($T$7&lt;D273,$T$7&gt;E273),0,"X"),0)</f>
        <v>0</v>
      </c>
      <c r="B274" s="19">
        <f>IF(Info!$D$7=2,IF(OR($R$7&lt;D273,$R$7&gt;E273),0,"X"),0)</f>
        <v>0</v>
      </c>
      <c r="D274" s="20" t="s">
        <v>30</v>
      </c>
      <c r="E274" s="20" t="s">
        <v>30</v>
      </c>
      <c r="F274" s="21" t="s">
        <v>31</v>
      </c>
      <c r="G274" s="20">
        <v>1045.3399999999999</v>
      </c>
      <c r="H274" s="20">
        <v>1073.45</v>
      </c>
      <c r="I274" s="20">
        <v>1189.5999999999999</v>
      </c>
      <c r="J274" s="20">
        <v>867.57</v>
      </c>
      <c r="K274" s="20">
        <v>846.16</v>
      </c>
    </row>
    <row r="275" spans="1:11" hidden="1" x14ac:dyDescent="0.2">
      <c r="A275" s="19">
        <f>IF(Info!$D$7=1,IF(OR($T$7&lt;D275,$T$7&gt;E275),0,"X"),0)</f>
        <v>0</v>
      </c>
      <c r="B275" s="19">
        <f>IF(Info!$D$7=1,IF(OR($R$7&lt;D275,$R$7&gt;E275),0,"X"),0)</f>
        <v>0</v>
      </c>
      <c r="D275" s="20">
        <v>2590</v>
      </c>
      <c r="E275" s="20">
        <v>2609.9899999999998</v>
      </c>
      <c r="F275" s="21" t="s">
        <v>29</v>
      </c>
      <c r="G275" s="20">
        <v>1174.6600000000001</v>
      </c>
      <c r="H275" s="20">
        <v>1206.1099999999999</v>
      </c>
      <c r="I275" s="20">
        <v>1336.65</v>
      </c>
      <c r="J275" s="20">
        <v>975.04</v>
      </c>
      <c r="K275" s="20">
        <v>951</v>
      </c>
    </row>
    <row r="276" spans="1:11" hidden="1" x14ac:dyDescent="0.2">
      <c r="A276" s="19">
        <f>IF(Info!$D$7=2,IF(OR($T$7&lt;D275,$T$7&gt;E275),0,"X"),0)</f>
        <v>0</v>
      </c>
      <c r="B276" s="19">
        <f>IF(Info!$D$7=2,IF(OR($R$7&lt;D275,$R$7&gt;E275),0,"X"),0)</f>
        <v>0</v>
      </c>
      <c r="D276" s="20" t="s">
        <v>30</v>
      </c>
      <c r="E276" s="20" t="s">
        <v>30</v>
      </c>
      <c r="F276" s="21" t="s">
        <v>31</v>
      </c>
      <c r="G276" s="20">
        <v>1051.93</v>
      </c>
      <c r="H276" s="20">
        <v>1080.0999999999999</v>
      </c>
      <c r="I276" s="20">
        <v>1197</v>
      </c>
      <c r="J276" s="20">
        <v>873.17</v>
      </c>
      <c r="K276" s="20">
        <v>851.65</v>
      </c>
    </row>
    <row r="277" spans="1:11" hidden="1" x14ac:dyDescent="0.2">
      <c r="A277" s="19">
        <f>IF(Info!$D$7=1,IF(OR($T$7&lt;D277,$T$7&gt;E277),0,"X"),0)</f>
        <v>0</v>
      </c>
      <c r="B277" s="19">
        <f>IF(Info!$D$7=1,IF(OR($R$7&lt;D277,$R$7&gt;E277),0,"X"),0)</f>
        <v>0</v>
      </c>
      <c r="D277" s="20">
        <v>2610</v>
      </c>
      <c r="E277" s="20">
        <v>2629.99</v>
      </c>
      <c r="F277" s="21" t="s">
        <v>29</v>
      </c>
      <c r="G277" s="20">
        <v>1182.02</v>
      </c>
      <c r="H277" s="20">
        <v>1213.5899999999999</v>
      </c>
      <c r="I277" s="20">
        <v>1344.92</v>
      </c>
      <c r="J277" s="20">
        <v>981.16</v>
      </c>
      <c r="K277" s="20">
        <v>957.01</v>
      </c>
    </row>
    <row r="278" spans="1:11" hidden="1" x14ac:dyDescent="0.2">
      <c r="A278" s="19">
        <f>IF(Info!$D$7=2,IF(OR($T$7&lt;D277,$T$7&gt;E277),0,"X"),0)</f>
        <v>0</v>
      </c>
      <c r="B278" s="19">
        <f>IF(Info!$D$7=2,IF(OR($R$7&lt;D277,$R$7&gt;E277),0,"X"),0)</f>
        <v>0</v>
      </c>
      <c r="D278" s="20" t="s">
        <v>30</v>
      </c>
      <c r="E278" s="20" t="s">
        <v>30</v>
      </c>
      <c r="F278" s="21" t="s">
        <v>31</v>
      </c>
      <c r="G278" s="20">
        <v>1058.53</v>
      </c>
      <c r="H278" s="20">
        <v>1086.8</v>
      </c>
      <c r="I278" s="20">
        <v>1204.4000000000001</v>
      </c>
      <c r="J278" s="20">
        <v>878.65</v>
      </c>
      <c r="K278" s="20">
        <v>857.02</v>
      </c>
    </row>
    <row r="279" spans="1:11" hidden="1" x14ac:dyDescent="0.2">
      <c r="A279" s="19">
        <f>IF(Info!$D$7=1,IF(OR($T$7&lt;D279,$T$7&gt;E279),0,"X"),0)</f>
        <v>0</v>
      </c>
      <c r="B279" s="19">
        <f>IF(Info!$D$7=1,IF(OR($R$7&lt;D279,$R$7&gt;E279),0,"X"),0)</f>
        <v>0</v>
      </c>
      <c r="D279" s="20">
        <v>2630</v>
      </c>
      <c r="E279" s="20">
        <v>2649.99</v>
      </c>
      <c r="F279" s="21" t="s">
        <v>29</v>
      </c>
      <c r="G279" s="20">
        <v>1189.3800000000001</v>
      </c>
      <c r="H279" s="20">
        <v>1221.01</v>
      </c>
      <c r="I279" s="20">
        <v>1353.18</v>
      </c>
      <c r="J279" s="20">
        <v>987.16</v>
      </c>
      <c r="K279" s="20">
        <v>962.9</v>
      </c>
    </row>
    <row r="280" spans="1:11" hidden="1" x14ac:dyDescent="0.2">
      <c r="A280" s="19">
        <f>IF(Info!$D$7=2,IF(OR($T$7&lt;D279,$T$7&gt;E279),0,"X"),0)</f>
        <v>0</v>
      </c>
      <c r="B280" s="19">
        <f>IF(Info!$D$7=2,IF(OR($R$7&lt;D279,$R$7&gt;E279),0,"X"),0)</f>
        <v>0</v>
      </c>
      <c r="D280" s="20" t="s">
        <v>30</v>
      </c>
      <c r="E280" s="20" t="s">
        <v>30</v>
      </c>
      <c r="F280" s="21" t="s">
        <v>31</v>
      </c>
      <c r="G280" s="20">
        <v>1065.1199999999999</v>
      </c>
      <c r="H280" s="20">
        <v>1093.45</v>
      </c>
      <c r="I280" s="20">
        <v>1211.8</v>
      </c>
      <c r="J280" s="20">
        <v>884.03</v>
      </c>
      <c r="K280" s="20">
        <v>862.3</v>
      </c>
    </row>
    <row r="281" spans="1:11" hidden="1" x14ac:dyDescent="0.2">
      <c r="A281" s="19">
        <f>IF(Info!$D$7=1,IF(OR($T$7&lt;D281,$T$7&gt;E281),0,"X"),0)</f>
        <v>0</v>
      </c>
      <c r="B281" s="19">
        <f>IF(Info!$D$7=1,IF(OR($R$7&lt;D281,$R$7&gt;E281),0,"X"),0)</f>
        <v>0</v>
      </c>
      <c r="D281" s="20">
        <v>2650</v>
      </c>
      <c r="E281" s="20">
        <v>2669.99</v>
      </c>
      <c r="F281" s="21" t="s">
        <v>29</v>
      </c>
      <c r="G281" s="20">
        <v>1196.74</v>
      </c>
      <c r="H281" s="20">
        <v>1228.5</v>
      </c>
      <c r="I281" s="20">
        <v>1361.33</v>
      </c>
      <c r="J281" s="20">
        <v>993.29</v>
      </c>
      <c r="K281" s="20">
        <v>968.91</v>
      </c>
    </row>
    <row r="282" spans="1:11" hidden="1" x14ac:dyDescent="0.2">
      <c r="A282" s="19">
        <f>IF(Info!$D$7=2,IF(OR($T$7&lt;D281,$T$7&gt;E281),0,"X"),0)</f>
        <v>0</v>
      </c>
      <c r="B282" s="19">
        <f>IF(Info!$D$7=2,IF(OR($R$7&lt;D281,$R$7&gt;E281),0,"X"),0)</f>
        <v>0</v>
      </c>
      <c r="D282" s="20" t="s">
        <v>30</v>
      </c>
      <c r="E282" s="20" t="s">
        <v>30</v>
      </c>
      <c r="F282" s="21" t="s">
        <v>31</v>
      </c>
      <c r="G282" s="20">
        <v>1071.71</v>
      </c>
      <c r="H282" s="20">
        <v>1100.1500000000001</v>
      </c>
      <c r="I282" s="20">
        <v>1219.0999999999999</v>
      </c>
      <c r="J282" s="20">
        <v>889.51</v>
      </c>
      <c r="K282" s="20">
        <v>867.68</v>
      </c>
    </row>
    <row r="283" spans="1:11" hidden="1" x14ac:dyDescent="0.2">
      <c r="A283" s="19">
        <f>IF(Info!$D$7=1,IF(OR($T$7&lt;D283,$T$7&gt;E283),0,"X"),0)</f>
        <v>0</v>
      </c>
      <c r="B283" s="19">
        <f>IF(Info!$D$7=1,IF(OR($R$7&lt;D283,$R$7&gt;E283),0,"X"),0)</f>
        <v>0</v>
      </c>
      <c r="D283" s="20">
        <v>2670</v>
      </c>
      <c r="E283" s="20">
        <v>2689.99</v>
      </c>
      <c r="F283" s="21" t="s">
        <v>29</v>
      </c>
      <c r="G283" s="20">
        <v>1204.05</v>
      </c>
      <c r="H283" s="20">
        <v>1235.92</v>
      </c>
      <c r="I283" s="20">
        <v>1369.48</v>
      </c>
      <c r="J283" s="20">
        <v>999.3</v>
      </c>
      <c r="K283" s="20">
        <v>974.8</v>
      </c>
    </row>
    <row r="284" spans="1:11" hidden="1" x14ac:dyDescent="0.2">
      <c r="A284" s="19">
        <f>IF(Info!$D$7=2,IF(OR($T$7&lt;D283,$T$7&gt;E283),0,"X"),0)</f>
        <v>0</v>
      </c>
      <c r="B284" s="19">
        <f>IF(Info!$D$7=2,IF(OR($R$7&lt;D283,$R$7&gt;E283),0,"X"),0)</f>
        <v>0</v>
      </c>
      <c r="D284" s="20" t="s">
        <v>30</v>
      </c>
      <c r="E284" s="20" t="s">
        <v>30</v>
      </c>
      <c r="F284" s="21" t="s">
        <v>31</v>
      </c>
      <c r="G284" s="20">
        <v>1078.25</v>
      </c>
      <c r="H284" s="20">
        <v>1106.79</v>
      </c>
      <c r="I284" s="20">
        <v>1226.4000000000001</v>
      </c>
      <c r="J284" s="20">
        <v>894.89</v>
      </c>
      <c r="K284" s="20">
        <v>872.95</v>
      </c>
    </row>
    <row r="285" spans="1:11" hidden="1" x14ac:dyDescent="0.2">
      <c r="A285" s="19">
        <f>IF(Info!$D$7=1,IF(OR($T$7&lt;D285,$T$7&gt;E285),0,"X"),0)</f>
        <v>0</v>
      </c>
      <c r="B285" s="19">
        <f>IF(Info!$D$7=1,IF(OR($R$7&lt;D285,$R$7&gt;E285),0,"X"),0)</f>
        <v>0</v>
      </c>
      <c r="D285" s="20">
        <v>2690</v>
      </c>
      <c r="E285" s="20">
        <v>2709.99</v>
      </c>
      <c r="F285" s="21" t="s">
        <v>29</v>
      </c>
      <c r="G285" s="20">
        <v>1211.3499999999999</v>
      </c>
      <c r="H285" s="20">
        <v>1243.3399999999999</v>
      </c>
      <c r="I285" s="20">
        <v>1377.63</v>
      </c>
      <c r="J285" s="20">
        <v>1005.31</v>
      </c>
      <c r="K285" s="20">
        <v>980.68</v>
      </c>
    </row>
    <row r="286" spans="1:11" hidden="1" x14ac:dyDescent="0.2">
      <c r="A286" s="19">
        <f>IF(Info!$D$7=2,IF(OR($T$7&lt;D285,$T$7&gt;E285),0,"X"),0)</f>
        <v>0</v>
      </c>
      <c r="B286" s="19">
        <f>IF(Info!$D$7=2,IF(OR($R$7&lt;D285,$R$7&gt;E285),0,"X"),0)</f>
        <v>0</v>
      </c>
      <c r="D286" s="20" t="s">
        <v>30</v>
      </c>
      <c r="E286" s="20" t="s">
        <v>30</v>
      </c>
      <c r="F286" s="21" t="s">
        <v>31</v>
      </c>
      <c r="G286" s="20">
        <v>1084.79</v>
      </c>
      <c r="H286" s="20">
        <v>1113.44</v>
      </c>
      <c r="I286" s="20">
        <v>1233.7</v>
      </c>
      <c r="J286" s="20">
        <v>900.28</v>
      </c>
      <c r="K286" s="20">
        <v>878.22</v>
      </c>
    </row>
    <row r="287" spans="1:11" hidden="1" x14ac:dyDescent="0.2">
      <c r="A287" s="19">
        <f>IF(Info!$D$7=1,IF(OR($T$7&lt;D287,$T$7&gt;E287),0,"X"),0)</f>
        <v>0</v>
      </c>
      <c r="B287" s="19">
        <f>IF(Info!$D$7=1,IF(OR($R$7&lt;D287,$R$7&gt;E287),0,"X"),0)</f>
        <v>0</v>
      </c>
      <c r="D287" s="20">
        <v>2710</v>
      </c>
      <c r="E287" s="20">
        <v>2729.99</v>
      </c>
      <c r="F287" s="21" t="s">
        <v>29</v>
      </c>
      <c r="G287" s="20">
        <v>1218.6600000000001</v>
      </c>
      <c r="H287" s="20">
        <v>1250.76</v>
      </c>
      <c r="I287" s="20">
        <v>1385.79</v>
      </c>
      <c r="J287" s="20">
        <v>1011.31</v>
      </c>
      <c r="K287" s="20">
        <v>986.7</v>
      </c>
    </row>
    <row r="288" spans="1:11" hidden="1" x14ac:dyDescent="0.2">
      <c r="A288" s="19">
        <f>IF(Info!$D$7=2,IF(OR($T$7&lt;D287,$T$7&gt;E287),0,"X"),0)</f>
        <v>0</v>
      </c>
      <c r="B288" s="19">
        <f>IF(Info!$D$7=2,IF(OR($R$7&lt;D287,$R$7&gt;E287),0,"X"),0)</f>
        <v>0</v>
      </c>
      <c r="D288" s="20" t="s">
        <v>30</v>
      </c>
      <c r="E288" s="20" t="s">
        <v>30</v>
      </c>
      <c r="F288" s="21" t="s">
        <v>31</v>
      </c>
      <c r="G288" s="20">
        <v>1091.33</v>
      </c>
      <c r="H288" s="20">
        <v>1120.0899999999999</v>
      </c>
      <c r="I288" s="20">
        <v>1241</v>
      </c>
      <c r="J288" s="20">
        <v>905.65</v>
      </c>
      <c r="K288" s="20">
        <v>883.61</v>
      </c>
    </row>
    <row r="289" spans="1:11" hidden="1" x14ac:dyDescent="0.2">
      <c r="A289" s="19">
        <f>IF(Info!$D$7=1,IF(OR($T$7&lt;D289,$T$7&gt;E289),0,"X"),0)</f>
        <v>0</v>
      </c>
      <c r="B289" s="19">
        <f>IF(Info!$D$7=1,IF(OR($R$7&lt;D289,$R$7&gt;E289),0,"X"),0)</f>
        <v>0</v>
      </c>
      <c r="D289" s="20">
        <v>2730</v>
      </c>
      <c r="E289" s="20">
        <v>2749.99</v>
      </c>
      <c r="F289" s="21" t="s">
        <v>29</v>
      </c>
      <c r="G289" s="20">
        <v>1226.02</v>
      </c>
      <c r="H289" s="20">
        <v>1258.1199999999999</v>
      </c>
      <c r="I289" s="20">
        <v>1393.83</v>
      </c>
      <c r="J289" s="20">
        <v>1017.32</v>
      </c>
      <c r="K289" s="20">
        <v>992.46</v>
      </c>
    </row>
    <row r="290" spans="1:11" hidden="1" x14ac:dyDescent="0.2">
      <c r="A290" s="19">
        <f>IF(Info!$D$7=2,IF(OR($T$7&lt;D289,$T$7&gt;E289),0,"X"),0)</f>
        <v>0</v>
      </c>
      <c r="B290" s="19">
        <f>IF(Info!$D$7=2,IF(OR($R$7&lt;D289,$R$7&gt;E289),0,"X"),0)</f>
        <v>0</v>
      </c>
      <c r="D290" s="20" t="s">
        <v>30</v>
      </c>
      <c r="E290" s="20" t="s">
        <v>30</v>
      </c>
      <c r="F290" s="21" t="s">
        <v>31</v>
      </c>
      <c r="G290" s="20">
        <v>1097.93</v>
      </c>
      <c r="H290" s="20">
        <v>1126.67</v>
      </c>
      <c r="I290" s="20">
        <v>1248.2</v>
      </c>
      <c r="J290" s="20">
        <v>911.03</v>
      </c>
      <c r="K290" s="20">
        <v>888.77</v>
      </c>
    </row>
    <row r="291" spans="1:11" hidden="1" x14ac:dyDescent="0.2">
      <c r="A291" s="19">
        <f>IF(Info!$D$7=1,IF(OR($T$7&lt;D291,$T$7&gt;E291),0,"X"),0)</f>
        <v>0</v>
      </c>
      <c r="B291" s="19">
        <f>IF(Info!$D$7=1,IF(OR($R$7&lt;D291,$R$7&gt;E291),0,"X"),0)</f>
        <v>0</v>
      </c>
      <c r="D291" s="20">
        <v>2750</v>
      </c>
      <c r="E291" s="20">
        <v>2769.99</v>
      </c>
      <c r="F291" s="21" t="s">
        <v>29</v>
      </c>
      <c r="G291" s="20">
        <v>1233.27</v>
      </c>
      <c r="H291" s="20">
        <v>1265.54</v>
      </c>
      <c r="I291" s="20">
        <v>1401.98</v>
      </c>
      <c r="J291" s="20">
        <v>1023.33</v>
      </c>
      <c r="K291" s="20">
        <v>998.35</v>
      </c>
    </row>
    <row r="292" spans="1:11" hidden="1" x14ac:dyDescent="0.2">
      <c r="A292" s="19">
        <f>IF(Info!$D$7=2,IF(OR($T$7&lt;D291,$T$7&gt;E291),0,"X"),0)</f>
        <v>0</v>
      </c>
      <c r="B292" s="19">
        <f>IF(Info!$D$7=2,IF(OR($R$7&lt;D291,$R$7&gt;E291),0,"X"),0)</f>
        <v>0</v>
      </c>
      <c r="D292" s="20" t="s">
        <v>30</v>
      </c>
      <c r="E292" s="20" t="s">
        <v>30</v>
      </c>
      <c r="F292" s="21" t="s">
        <v>31</v>
      </c>
      <c r="G292" s="20">
        <v>1104.42</v>
      </c>
      <c r="H292" s="20">
        <v>1133.32</v>
      </c>
      <c r="I292" s="20">
        <v>1255.5</v>
      </c>
      <c r="J292" s="20">
        <v>916.42</v>
      </c>
      <c r="K292" s="20">
        <v>894.05</v>
      </c>
    </row>
    <row r="293" spans="1:11" hidden="1" x14ac:dyDescent="0.2">
      <c r="A293" s="19">
        <f>IF(Info!$D$7=1,IF(OR($T$7&lt;D293,$T$7&gt;E293),0,"X"),0)</f>
        <v>0</v>
      </c>
      <c r="B293" s="19">
        <f>IF(Info!$D$7=1,IF(OR($R$7&lt;D293,$R$7&gt;E293),0,"X"),0)</f>
        <v>0</v>
      </c>
      <c r="D293" s="20">
        <v>2770</v>
      </c>
      <c r="E293" s="20">
        <v>2789.99</v>
      </c>
      <c r="F293" s="21" t="s">
        <v>29</v>
      </c>
      <c r="G293" s="20">
        <v>1240.57</v>
      </c>
      <c r="H293" s="20">
        <v>1272.9100000000001</v>
      </c>
      <c r="I293" s="20">
        <v>1410.24</v>
      </c>
      <c r="J293" s="20">
        <v>1029.21</v>
      </c>
      <c r="K293" s="20">
        <v>1004.12</v>
      </c>
    </row>
    <row r="294" spans="1:11" hidden="1" x14ac:dyDescent="0.2">
      <c r="A294" s="19">
        <f>IF(Info!$D$7=2,IF(OR($T$7&lt;D293,$T$7&gt;E293),0,"X"),0)</f>
        <v>0</v>
      </c>
      <c r="B294" s="19">
        <f>IF(Info!$D$7=2,IF(OR($R$7&lt;D293,$R$7&gt;E293),0,"X"),0)</f>
        <v>0</v>
      </c>
      <c r="D294" s="20" t="s">
        <v>30</v>
      </c>
      <c r="E294" s="20" t="s">
        <v>30</v>
      </c>
      <c r="F294" s="21" t="s">
        <v>31</v>
      </c>
      <c r="G294" s="20">
        <v>1110.95</v>
      </c>
      <c r="H294" s="20">
        <v>1139.92</v>
      </c>
      <c r="I294" s="20">
        <v>1262.9000000000001</v>
      </c>
      <c r="J294" s="20">
        <v>921.68</v>
      </c>
      <c r="K294" s="20">
        <v>899.21</v>
      </c>
    </row>
    <row r="295" spans="1:11" hidden="1" x14ac:dyDescent="0.2">
      <c r="A295" s="19">
        <f>IF(Info!$D$7=1,IF(OR($T$7&lt;D295,$T$7&gt;E295),0,"X"),0)</f>
        <v>0</v>
      </c>
      <c r="B295" s="19">
        <f>IF(Info!$D$7=1,IF(OR($R$7&lt;D295,$R$7&gt;E295),0,"X"),0)</f>
        <v>0</v>
      </c>
      <c r="D295" s="20">
        <v>2790</v>
      </c>
      <c r="E295" s="20">
        <v>2809.99</v>
      </c>
      <c r="F295" s="21" t="s">
        <v>29</v>
      </c>
      <c r="G295" s="20">
        <v>1247.81</v>
      </c>
      <c r="H295" s="20">
        <v>1280.26</v>
      </c>
      <c r="I295" s="20">
        <v>1418.5</v>
      </c>
      <c r="J295" s="20">
        <v>1035.1099999999999</v>
      </c>
      <c r="K295" s="20">
        <v>1010.02</v>
      </c>
    </row>
    <row r="296" spans="1:11" hidden="1" x14ac:dyDescent="0.2">
      <c r="A296" s="19">
        <f>IF(Info!$D$7=2,IF(OR($T$7&lt;D295,$T$7&gt;E295),0,"X"),0)</f>
        <v>0</v>
      </c>
      <c r="B296" s="19">
        <f>IF(Info!$D$7=2,IF(OR($R$7&lt;D295,$R$7&gt;E295),0,"X"),0)</f>
        <v>0</v>
      </c>
      <c r="D296" s="20" t="s">
        <v>30</v>
      </c>
      <c r="E296" s="20" t="s">
        <v>30</v>
      </c>
      <c r="F296" s="21" t="s">
        <v>31</v>
      </c>
      <c r="G296" s="20">
        <v>1117.45</v>
      </c>
      <c r="H296" s="20">
        <v>1146.5</v>
      </c>
      <c r="I296" s="20">
        <v>1270.3</v>
      </c>
      <c r="J296" s="20">
        <v>926.96</v>
      </c>
      <c r="K296" s="20">
        <v>904.49</v>
      </c>
    </row>
    <row r="297" spans="1:11" hidden="1" x14ac:dyDescent="0.2">
      <c r="A297" s="19">
        <f>IF(Info!$D$7=1,IF(OR($T$7&lt;D297,$T$7&gt;E297),0,"X"),0)</f>
        <v>0</v>
      </c>
      <c r="B297" s="19">
        <f>IF(Info!$D$7=1,IF(OR($R$7&lt;D297,$R$7&gt;E297),0,"X"),0)</f>
        <v>0</v>
      </c>
      <c r="D297" s="20">
        <v>2810</v>
      </c>
      <c r="E297" s="20">
        <v>2829.99</v>
      </c>
      <c r="F297" s="21" t="s">
        <v>29</v>
      </c>
      <c r="G297" s="20">
        <v>1255.1099999999999</v>
      </c>
      <c r="H297" s="20">
        <v>1287.6300000000001</v>
      </c>
      <c r="I297" s="20">
        <v>1426.77</v>
      </c>
      <c r="J297" s="20">
        <v>1041.1099999999999</v>
      </c>
      <c r="K297" s="20">
        <v>1015.91</v>
      </c>
    </row>
    <row r="298" spans="1:11" hidden="1" x14ac:dyDescent="0.2">
      <c r="A298" s="19">
        <f>IF(Info!$D$7=2,IF(OR($T$7&lt;D297,$T$7&gt;E297),0,"X"),0)</f>
        <v>0</v>
      </c>
      <c r="B298" s="19">
        <f>IF(Info!$D$7=2,IF(OR($R$7&lt;D297,$R$7&gt;E297),0,"X"),0)</f>
        <v>0</v>
      </c>
      <c r="D298" s="20" t="s">
        <v>30</v>
      </c>
      <c r="E298" s="20" t="s">
        <v>30</v>
      </c>
      <c r="F298" s="21" t="s">
        <v>31</v>
      </c>
      <c r="G298" s="20">
        <v>1123.98</v>
      </c>
      <c r="H298" s="20">
        <v>1153.0999999999999</v>
      </c>
      <c r="I298" s="20">
        <v>1277.7</v>
      </c>
      <c r="J298" s="20">
        <v>932.34</v>
      </c>
      <c r="K298" s="20">
        <v>909.77</v>
      </c>
    </row>
    <row r="299" spans="1:11" hidden="1" x14ac:dyDescent="0.2">
      <c r="A299" s="19">
        <f>IF(Info!$D$7=1,IF(OR($T$7&lt;D299,$T$7&gt;E299),0,"X"),0)</f>
        <v>0</v>
      </c>
      <c r="B299" s="19">
        <f>IF(Info!$D$7=1,IF(OR($R$7&lt;D299,$R$7&gt;E299),0,"X"),0)</f>
        <v>0</v>
      </c>
      <c r="D299" s="20">
        <v>2830</v>
      </c>
      <c r="E299" s="20">
        <v>2849.99</v>
      </c>
      <c r="F299" s="21" t="s">
        <v>29</v>
      </c>
      <c r="G299" s="20">
        <v>1262.3599999999999</v>
      </c>
      <c r="H299" s="20">
        <v>1294.99</v>
      </c>
      <c r="I299" s="20">
        <v>1435.03</v>
      </c>
      <c r="J299" s="20">
        <v>1047.01</v>
      </c>
      <c r="K299" s="20">
        <v>1021.68</v>
      </c>
    </row>
    <row r="300" spans="1:11" hidden="1" x14ac:dyDescent="0.2">
      <c r="A300" s="19">
        <f>IF(Info!$D$7=2,IF(OR($T$7&lt;D299,$T$7&gt;E299),0,"X"),0)</f>
        <v>0</v>
      </c>
      <c r="B300" s="19">
        <f>IF(Info!$D$7=2,IF(OR($R$7&lt;D299,$R$7&gt;E299),0,"X"),0)</f>
        <v>0</v>
      </c>
      <c r="D300" s="20" t="s">
        <v>30</v>
      </c>
      <c r="E300" s="20" t="s">
        <v>30</v>
      </c>
      <c r="F300" s="21" t="s">
        <v>31</v>
      </c>
      <c r="G300" s="20">
        <v>1130.47</v>
      </c>
      <c r="H300" s="20">
        <v>1159.69</v>
      </c>
      <c r="I300" s="20">
        <v>1285.0999999999999</v>
      </c>
      <c r="J300" s="20">
        <v>937.62</v>
      </c>
      <c r="K300" s="20">
        <v>914.94</v>
      </c>
    </row>
    <row r="301" spans="1:11" hidden="1" x14ac:dyDescent="0.2">
      <c r="A301" s="19">
        <f>IF(Info!$D$7=1,IF(OR($T$7&lt;D301,$T$7&gt;E301),0,"X"),0)</f>
        <v>0</v>
      </c>
      <c r="B301" s="19">
        <f>IF(Info!$D$7=1,IF(OR($R$7&lt;D301,$R$7&gt;E301),0,"X"),0)</f>
        <v>0</v>
      </c>
      <c r="D301" s="20">
        <v>2850</v>
      </c>
      <c r="E301" s="20">
        <v>2869.99</v>
      </c>
      <c r="F301" s="21" t="s">
        <v>29</v>
      </c>
      <c r="G301" s="20">
        <v>1269.5999999999999</v>
      </c>
      <c r="H301" s="20">
        <v>1302.3</v>
      </c>
      <c r="I301" s="20">
        <v>1443.18</v>
      </c>
      <c r="J301" s="20">
        <v>1052.9000000000001</v>
      </c>
      <c r="K301" s="20">
        <v>1027.45</v>
      </c>
    </row>
    <row r="302" spans="1:11" hidden="1" x14ac:dyDescent="0.2">
      <c r="A302" s="19">
        <f>IF(Info!$D$7=2,IF(OR($T$7&lt;D301,$T$7&gt;E301),0,"X"),0)</f>
        <v>0</v>
      </c>
      <c r="B302" s="19">
        <f>IF(Info!$D$7=2,IF(OR($R$7&lt;D301,$R$7&gt;E301),0,"X"),0)</f>
        <v>0</v>
      </c>
      <c r="D302" s="20" t="s">
        <v>30</v>
      </c>
      <c r="E302" s="20" t="s">
        <v>30</v>
      </c>
      <c r="F302" s="21" t="s">
        <v>31</v>
      </c>
      <c r="G302" s="20">
        <v>1136.96</v>
      </c>
      <c r="H302" s="20">
        <v>1166.24</v>
      </c>
      <c r="I302" s="20">
        <v>1292.4000000000001</v>
      </c>
      <c r="J302" s="20">
        <v>942.89</v>
      </c>
      <c r="K302" s="20">
        <v>920.11</v>
      </c>
    </row>
    <row r="303" spans="1:11" hidden="1" x14ac:dyDescent="0.2">
      <c r="A303" s="19">
        <f>IF(Info!$D$7=1,IF(OR($T$7&lt;D303,$T$7&gt;E303),0,"X"),0)</f>
        <v>0</v>
      </c>
      <c r="B303" s="19">
        <f>IF(Info!$D$7=1,IF(OR($R$7&lt;D303,$R$7&gt;E303),0,"X"),0)</f>
        <v>0</v>
      </c>
      <c r="D303" s="20">
        <v>2870</v>
      </c>
      <c r="E303" s="20">
        <v>2889.99</v>
      </c>
      <c r="F303" s="21" t="s">
        <v>29</v>
      </c>
      <c r="G303" s="20">
        <v>1276.79</v>
      </c>
      <c r="H303" s="20">
        <v>1309.6600000000001</v>
      </c>
      <c r="I303" s="20">
        <v>1451.33</v>
      </c>
      <c r="J303" s="20">
        <v>1058.67</v>
      </c>
      <c r="K303" s="20">
        <v>1033.23</v>
      </c>
    </row>
    <row r="304" spans="1:11" hidden="1" x14ac:dyDescent="0.2">
      <c r="A304" s="19">
        <f>IF(Info!$D$7=2,IF(OR($T$7&lt;D303,$T$7&gt;E303),0,"X"),0)</f>
        <v>0</v>
      </c>
      <c r="B304" s="19">
        <f>IF(Info!$D$7=2,IF(OR($R$7&lt;D303,$R$7&gt;E303),0,"X"),0)</f>
        <v>0</v>
      </c>
      <c r="D304" s="20" t="s">
        <v>30</v>
      </c>
      <c r="E304" s="20" t="s">
        <v>30</v>
      </c>
      <c r="F304" s="21" t="s">
        <v>31</v>
      </c>
      <c r="G304" s="20">
        <v>1143.4000000000001</v>
      </c>
      <c r="H304" s="20">
        <v>1172.83</v>
      </c>
      <c r="I304" s="20">
        <v>1299.7</v>
      </c>
      <c r="J304" s="20">
        <v>948.07</v>
      </c>
      <c r="K304" s="20">
        <v>925.28</v>
      </c>
    </row>
    <row r="305" spans="1:11" hidden="1" x14ac:dyDescent="0.2">
      <c r="A305" s="19">
        <f>IF(Info!$D$7=1,IF(OR($T$7&lt;D305,$T$7&gt;E305),0,"X"),0)</f>
        <v>0</v>
      </c>
      <c r="B305" s="19">
        <f>IF(Info!$D$7=1,IF(OR($R$7&lt;D305,$R$7&gt;E305),0,"X"),0)</f>
        <v>0</v>
      </c>
      <c r="D305" s="20">
        <v>2890</v>
      </c>
      <c r="E305" s="20">
        <v>2909.99</v>
      </c>
      <c r="F305" s="21" t="s">
        <v>29</v>
      </c>
      <c r="G305" s="20">
        <v>1284.03</v>
      </c>
      <c r="H305" s="20">
        <v>1316.97</v>
      </c>
      <c r="I305" s="20">
        <v>1459.6</v>
      </c>
      <c r="J305" s="20">
        <v>1064.56</v>
      </c>
      <c r="K305" s="20">
        <v>1039</v>
      </c>
    </row>
    <row r="306" spans="1:11" hidden="1" x14ac:dyDescent="0.2">
      <c r="A306" s="19">
        <f>IF(Info!$D$7=2,IF(OR($T$7&lt;D305,$T$7&gt;E305),0,"X"),0)</f>
        <v>0</v>
      </c>
      <c r="B306" s="19">
        <f>IF(Info!$D$7=2,IF(OR($R$7&lt;D305,$R$7&gt;E305),0,"X"),0)</f>
        <v>0</v>
      </c>
      <c r="D306" s="20" t="s">
        <v>30</v>
      </c>
      <c r="E306" s="20" t="s">
        <v>30</v>
      </c>
      <c r="F306" s="21" t="s">
        <v>31</v>
      </c>
      <c r="G306" s="20">
        <v>1149.8800000000001</v>
      </c>
      <c r="H306" s="20">
        <v>1179.3699999999999</v>
      </c>
      <c r="I306" s="20">
        <v>1307.0999999999999</v>
      </c>
      <c r="J306" s="20">
        <v>953.33</v>
      </c>
      <c r="K306" s="20">
        <v>930.44</v>
      </c>
    </row>
    <row r="307" spans="1:11" hidden="1" x14ac:dyDescent="0.2">
      <c r="A307" s="19">
        <f>IF(Info!$D$7=1,IF(OR($T$7&lt;D307,$T$7&gt;E307),0,"X"),0)</f>
        <v>0</v>
      </c>
      <c r="B307" s="19">
        <f>IF(Info!$D$7=1,IF(OR($R$7&lt;D307,$R$7&gt;E307),0,"X"),0)</f>
        <v>0</v>
      </c>
      <c r="D307" s="20">
        <v>2910</v>
      </c>
      <c r="E307" s="20">
        <v>2929.99</v>
      </c>
      <c r="F307" s="21" t="s">
        <v>29</v>
      </c>
      <c r="G307" s="20">
        <v>1291.22</v>
      </c>
      <c r="H307" s="20">
        <v>1324.26</v>
      </c>
      <c r="I307" s="20">
        <v>1467.75</v>
      </c>
      <c r="J307" s="20">
        <v>1070.33</v>
      </c>
      <c r="K307" s="20">
        <v>1044.7</v>
      </c>
    </row>
    <row r="308" spans="1:11" hidden="1" x14ac:dyDescent="0.2">
      <c r="A308" s="19">
        <f>IF(Info!$D$7=2,IF(OR($T$7&lt;D307,$T$7&gt;E307),0,"X"),0)</f>
        <v>0</v>
      </c>
      <c r="B308" s="19">
        <f>IF(Info!$D$7=2,IF(OR($R$7&lt;D307,$R$7&gt;E307),0,"X"),0)</f>
        <v>0</v>
      </c>
      <c r="D308" s="20" t="s">
        <v>30</v>
      </c>
      <c r="E308" s="20" t="s">
        <v>30</v>
      </c>
      <c r="F308" s="21" t="s">
        <v>31</v>
      </c>
      <c r="G308" s="20">
        <v>1156.31</v>
      </c>
      <c r="H308" s="20">
        <v>1185.9100000000001</v>
      </c>
      <c r="I308" s="20">
        <v>1314.4</v>
      </c>
      <c r="J308" s="20">
        <v>958.5</v>
      </c>
      <c r="K308" s="20">
        <v>935.56</v>
      </c>
    </row>
    <row r="309" spans="1:11" hidden="1" x14ac:dyDescent="0.2">
      <c r="A309" s="19">
        <f>IF(Info!$D$7=1,IF(OR($T$7&lt;D309,$T$7&gt;E309),0,"X"),0)</f>
        <v>0</v>
      </c>
      <c r="B309" s="19">
        <f>IF(Info!$D$7=1,IF(OR($R$7&lt;D309,$R$7&gt;E309),0,"X"),0)</f>
        <v>0</v>
      </c>
      <c r="D309" s="20">
        <v>2930</v>
      </c>
      <c r="E309" s="20">
        <v>2949.99</v>
      </c>
      <c r="F309" s="21" t="s">
        <v>29</v>
      </c>
      <c r="G309" s="20">
        <v>1298.47</v>
      </c>
      <c r="H309" s="20">
        <v>1331.57</v>
      </c>
      <c r="I309" s="20">
        <v>1475.79</v>
      </c>
      <c r="J309" s="20">
        <v>1076.0999999999999</v>
      </c>
      <c r="K309" s="20">
        <v>1050.48</v>
      </c>
    </row>
    <row r="310" spans="1:11" hidden="1" x14ac:dyDescent="0.2">
      <c r="A310" s="19">
        <f>IF(Info!$D$7=2,IF(OR($T$7&lt;D309,$T$7&gt;E309),0,"X"),0)</f>
        <v>0</v>
      </c>
      <c r="B310" s="19">
        <f>IF(Info!$D$7=2,IF(OR($R$7&lt;D309,$R$7&gt;E309),0,"X"),0)</f>
        <v>0</v>
      </c>
      <c r="D310" s="20" t="s">
        <v>30</v>
      </c>
      <c r="E310" s="20" t="s">
        <v>30</v>
      </c>
      <c r="F310" s="21" t="s">
        <v>31</v>
      </c>
      <c r="G310" s="20">
        <v>1162.81</v>
      </c>
      <c r="H310" s="20">
        <v>1192.45</v>
      </c>
      <c r="I310" s="20">
        <v>1321.6</v>
      </c>
      <c r="J310" s="20">
        <v>963.67</v>
      </c>
      <c r="K310" s="20">
        <v>940.73</v>
      </c>
    </row>
    <row r="311" spans="1:11" hidden="1" x14ac:dyDescent="0.2">
      <c r="A311" s="19">
        <f>IF(Info!$D$7=1,IF(OR($T$7&lt;D311,$T$7&gt;E311),0,"X"),0)</f>
        <v>0</v>
      </c>
      <c r="B311" s="19">
        <f>IF(Info!$D$7=1,IF(OR($R$7&lt;D311,$R$7&gt;E311),0,"X"),0)</f>
        <v>0</v>
      </c>
      <c r="D311" s="20">
        <v>2950</v>
      </c>
      <c r="E311" s="20">
        <v>2969.99</v>
      </c>
      <c r="F311" s="21" t="s">
        <v>29</v>
      </c>
      <c r="G311" s="20">
        <v>1305.6600000000001</v>
      </c>
      <c r="H311" s="20">
        <v>1338.87</v>
      </c>
      <c r="I311" s="20">
        <v>1483.94</v>
      </c>
      <c r="J311" s="20">
        <v>1081.8699999999999</v>
      </c>
      <c r="K311" s="20">
        <v>1056.25</v>
      </c>
    </row>
    <row r="312" spans="1:11" hidden="1" x14ac:dyDescent="0.2">
      <c r="A312" s="19">
        <f>IF(Info!$D$7=2,IF(OR($T$7&lt;D311,$T$7&gt;E311),0,"X"),0)</f>
        <v>0</v>
      </c>
      <c r="B312" s="19">
        <f>IF(Info!$D$7=2,IF(OR($R$7&lt;D311,$R$7&gt;E311),0,"X"),0)</f>
        <v>0</v>
      </c>
      <c r="D312" s="20" t="s">
        <v>30</v>
      </c>
      <c r="E312" s="20" t="s">
        <v>30</v>
      </c>
      <c r="F312" s="21" t="s">
        <v>31</v>
      </c>
      <c r="G312" s="20">
        <v>1169.24</v>
      </c>
      <c r="H312" s="20">
        <v>1198.99</v>
      </c>
      <c r="I312" s="20">
        <v>1328.9</v>
      </c>
      <c r="J312" s="20">
        <v>968.84</v>
      </c>
      <c r="K312" s="20">
        <v>945.89</v>
      </c>
    </row>
    <row r="313" spans="1:11" hidden="1" x14ac:dyDescent="0.2">
      <c r="A313" s="19">
        <f>IF(Info!$D$7=1,IF(OR($T$7&lt;D313,$T$7&gt;E313),0,"X"),0)</f>
        <v>0</v>
      </c>
      <c r="B313" s="19">
        <f>IF(Info!$D$7=1,IF(OR($R$7&lt;D313,$R$7&gt;E313),0,"X"),0)</f>
        <v>0</v>
      </c>
      <c r="D313" s="20">
        <v>2970</v>
      </c>
      <c r="E313" s="20">
        <v>2989.99</v>
      </c>
      <c r="F313" s="21" t="s">
        <v>29</v>
      </c>
      <c r="G313" s="20">
        <v>1312.84</v>
      </c>
      <c r="H313" s="20">
        <v>1346.12</v>
      </c>
      <c r="I313" s="20">
        <v>1491.98</v>
      </c>
      <c r="J313" s="20">
        <v>1087.6400000000001</v>
      </c>
      <c r="K313" s="20">
        <v>1062.02</v>
      </c>
    </row>
    <row r="314" spans="1:11" hidden="1" x14ac:dyDescent="0.2">
      <c r="A314" s="19">
        <f>IF(Info!$D$7=2,IF(OR($T$7&lt;D313,$T$7&gt;E313),0,"X"),0)</f>
        <v>0</v>
      </c>
      <c r="B314" s="19">
        <f>IF(Info!$D$7=2,IF(OR($R$7&lt;D313,$R$7&gt;E313),0,"X"),0)</f>
        <v>0</v>
      </c>
      <c r="D314" s="20" t="s">
        <v>30</v>
      </c>
      <c r="E314" s="20" t="s">
        <v>30</v>
      </c>
      <c r="F314" s="21" t="s">
        <v>31</v>
      </c>
      <c r="G314" s="20">
        <v>1175.68</v>
      </c>
      <c r="H314" s="20">
        <v>1205.48</v>
      </c>
      <c r="I314" s="20">
        <v>1336.1</v>
      </c>
      <c r="J314" s="20">
        <v>974.01</v>
      </c>
      <c r="K314" s="20">
        <v>951.07</v>
      </c>
    </row>
    <row r="315" spans="1:11" hidden="1" x14ac:dyDescent="0.2">
      <c r="A315" s="19">
        <f>IF(Info!$D$7=1,IF(OR($T$7&lt;D315,$T$7&gt;E315),0,"X"),0)</f>
        <v>0</v>
      </c>
      <c r="B315" s="19">
        <f>IF(Info!$D$7=1,IF(OR($R$7&lt;D315,$R$7&gt;E315),0,"X"),0)</f>
        <v>0</v>
      </c>
      <c r="D315" s="20">
        <v>2990</v>
      </c>
      <c r="E315" s="20">
        <v>3009.99</v>
      </c>
      <c r="F315" s="21" t="s">
        <v>29</v>
      </c>
      <c r="G315" s="20">
        <v>1320.03</v>
      </c>
      <c r="H315" s="20">
        <v>1353.36</v>
      </c>
      <c r="I315" s="20">
        <v>1500.02</v>
      </c>
      <c r="J315" s="20">
        <v>1093.4100000000001</v>
      </c>
      <c r="K315" s="20">
        <v>1067.79</v>
      </c>
    </row>
    <row r="316" spans="1:11" hidden="1" x14ac:dyDescent="0.2">
      <c r="A316" s="19">
        <f>IF(Info!$D$7=2,IF(OR($T$7&lt;D315,$T$7&gt;E315),0,"X"),0)</f>
        <v>0</v>
      </c>
      <c r="B316" s="19">
        <f>IF(Info!$D$7=2,IF(OR($R$7&lt;D315,$R$7&gt;E315),0,"X"),0)</f>
        <v>0</v>
      </c>
      <c r="D316" s="20" t="s">
        <v>30</v>
      </c>
      <c r="E316" s="20" t="s">
        <v>30</v>
      </c>
      <c r="F316" s="21" t="s">
        <v>31</v>
      </c>
      <c r="G316" s="20">
        <v>1182.1099999999999</v>
      </c>
      <c r="H316" s="20">
        <v>1211.96</v>
      </c>
      <c r="I316" s="20">
        <v>1343.3</v>
      </c>
      <c r="J316" s="20">
        <v>979.18</v>
      </c>
      <c r="K316" s="20">
        <v>956.23</v>
      </c>
    </row>
    <row r="317" spans="1:11" hidden="1" x14ac:dyDescent="0.2">
      <c r="A317" s="19">
        <f>IF(Info!$D$7=1,IF(OR($T$7&lt;D317,$T$7&gt;E317),0,"X"),0)</f>
        <v>0</v>
      </c>
      <c r="B317" s="19">
        <f>IF(Info!$D$7=1,IF(OR($R$7&lt;D317,$R$7&gt;E317),0,"X"),0)</f>
        <v>0</v>
      </c>
      <c r="D317" s="20">
        <v>3010</v>
      </c>
      <c r="E317" s="20">
        <v>3029.99</v>
      </c>
      <c r="F317" s="21" t="s">
        <v>29</v>
      </c>
      <c r="G317" s="20">
        <v>1327.15</v>
      </c>
      <c r="H317" s="20">
        <v>1360.67</v>
      </c>
      <c r="I317" s="20">
        <v>1507.64</v>
      </c>
      <c r="J317" s="20">
        <v>1099.19</v>
      </c>
      <c r="K317" s="20">
        <v>1073.57</v>
      </c>
    </row>
    <row r="318" spans="1:11" hidden="1" x14ac:dyDescent="0.2">
      <c r="A318" s="19">
        <f>IF(Info!$D$7=2,IF(OR($T$7&lt;D317,$T$7&gt;E317),0,"X"),0)</f>
        <v>0</v>
      </c>
      <c r="B318" s="19">
        <f>IF(Info!$D$7=2,IF(OR($R$7&lt;D317,$R$7&gt;E317),0,"X"),0)</f>
        <v>0</v>
      </c>
      <c r="D318" s="20" t="s">
        <v>30</v>
      </c>
      <c r="E318" s="20" t="s">
        <v>30</v>
      </c>
      <c r="F318" s="21" t="s">
        <v>31</v>
      </c>
      <c r="G318" s="20">
        <v>1188.49</v>
      </c>
      <c r="H318" s="20">
        <v>1218.51</v>
      </c>
      <c r="I318" s="20">
        <v>1350.13</v>
      </c>
      <c r="J318" s="20">
        <v>984.35</v>
      </c>
      <c r="K318" s="20">
        <v>961.4</v>
      </c>
    </row>
    <row r="319" spans="1:11" hidden="1" x14ac:dyDescent="0.2">
      <c r="A319" s="19">
        <f>IF(Info!$D$7=1,IF(OR($T$7&lt;D319,$T$7&gt;E319),0,"X"),0)</f>
        <v>0</v>
      </c>
      <c r="B319" s="19">
        <f>IF(Info!$D$7=1,IF(OR($R$7&lt;D319,$R$7&gt;E319),0,"X"),0)</f>
        <v>0</v>
      </c>
      <c r="D319" s="20">
        <v>3030</v>
      </c>
      <c r="E319" s="20">
        <v>3049.99</v>
      </c>
      <c r="F319" s="21" t="s">
        <v>29</v>
      </c>
      <c r="G319" s="20">
        <v>1334.28</v>
      </c>
      <c r="H319" s="20">
        <v>1367.85</v>
      </c>
      <c r="I319" s="20">
        <v>1515.14</v>
      </c>
      <c r="J319" s="20">
        <v>1104.9000000000001</v>
      </c>
      <c r="K319" s="20">
        <v>1079.28</v>
      </c>
    </row>
    <row r="320" spans="1:11" hidden="1" x14ac:dyDescent="0.2">
      <c r="A320" s="19">
        <f>IF(Info!$D$7=2,IF(OR($T$7&lt;D319,$T$7&gt;E319),0,"X"),0)</f>
        <v>0</v>
      </c>
      <c r="B320" s="19">
        <f>IF(Info!$D$7=2,IF(OR($R$7&lt;D319,$R$7&gt;E319),0,"X"),0)</f>
        <v>0</v>
      </c>
      <c r="D320" s="20" t="s">
        <v>30</v>
      </c>
      <c r="E320" s="20" t="s">
        <v>30</v>
      </c>
      <c r="F320" s="21" t="s">
        <v>31</v>
      </c>
      <c r="G320" s="20">
        <v>1194.8800000000001</v>
      </c>
      <c r="H320" s="20">
        <v>1224.94</v>
      </c>
      <c r="I320" s="20">
        <v>1356.85</v>
      </c>
      <c r="J320" s="20">
        <v>989.47</v>
      </c>
      <c r="K320" s="20">
        <v>966.52</v>
      </c>
    </row>
    <row r="321" spans="1:11" hidden="1" x14ac:dyDescent="0.2">
      <c r="A321" s="19">
        <f>IF(Info!$D$7=1,IF(OR($T$7&lt;D321,$T$7&gt;E321),0,"X"),0)</f>
        <v>0</v>
      </c>
      <c r="B321" s="19">
        <f>IF(Info!$D$7=1,IF(OR($R$7&lt;D321,$R$7&gt;E321),0,"X"),0)</f>
        <v>0</v>
      </c>
      <c r="D321" s="20">
        <v>3050</v>
      </c>
      <c r="E321" s="20">
        <v>3069.99</v>
      </c>
      <c r="F321" s="21" t="s">
        <v>29</v>
      </c>
      <c r="G321" s="20">
        <v>1341.46</v>
      </c>
      <c r="H321" s="20">
        <v>1375.09</v>
      </c>
      <c r="I321" s="20">
        <v>1522.65</v>
      </c>
      <c r="J321" s="20">
        <v>1110.68</v>
      </c>
      <c r="K321" s="20">
        <v>1085.05</v>
      </c>
    </row>
    <row r="322" spans="1:11" hidden="1" x14ac:dyDescent="0.2">
      <c r="A322" s="19">
        <f>IF(Info!$D$7=2,IF(OR($T$7&lt;D321,$T$7&gt;E321),0,"X"),0)</f>
        <v>0</v>
      </c>
      <c r="B322" s="19">
        <f>IF(Info!$D$7=2,IF(OR($R$7&lt;D321,$R$7&gt;E321),0,"X"),0)</f>
        <v>0</v>
      </c>
      <c r="D322" s="20" t="s">
        <v>30</v>
      </c>
      <c r="E322" s="20" t="s">
        <v>30</v>
      </c>
      <c r="F322" s="21" t="s">
        <v>31</v>
      </c>
      <c r="G322" s="20">
        <v>1201.31</v>
      </c>
      <c r="H322" s="20">
        <v>1231.43</v>
      </c>
      <c r="I322" s="20">
        <v>1363.57</v>
      </c>
      <c r="J322" s="20">
        <v>994.64</v>
      </c>
      <c r="K322" s="20">
        <v>971.69</v>
      </c>
    </row>
    <row r="323" spans="1:11" hidden="1" x14ac:dyDescent="0.2">
      <c r="A323" s="19">
        <f>IF(Info!$D$7=1,IF(OR($T$7&lt;D323,$T$7&gt;E323),0,"X"),0)</f>
        <v>0</v>
      </c>
      <c r="B323" s="19">
        <f>IF(Info!$D$7=1,IF(OR($R$7&lt;D323,$R$7&gt;E323),0,"X"),0)</f>
        <v>0</v>
      </c>
      <c r="D323" s="20">
        <v>3070</v>
      </c>
      <c r="E323" s="20">
        <v>3089.99</v>
      </c>
      <c r="F323" s="21" t="s">
        <v>29</v>
      </c>
      <c r="G323" s="20">
        <v>1348.59</v>
      </c>
      <c r="H323" s="20">
        <v>1382.34</v>
      </c>
      <c r="I323" s="20">
        <v>1530.15</v>
      </c>
      <c r="J323" s="20">
        <v>1116.45</v>
      </c>
      <c r="K323" s="20">
        <v>1090.83</v>
      </c>
    </row>
    <row r="324" spans="1:11" hidden="1" x14ac:dyDescent="0.2">
      <c r="A324" s="19">
        <f>IF(Info!$D$7=2,IF(OR($T$7&lt;D323,$T$7&gt;E323),0,"X"),0)</f>
        <v>0</v>
      </c>
      <c r="B324" s="19">
        <f>IF(Info!$D$7=2,IF(OR($R$7&lt;D323,$R$7&gt;E323),0,"X"),0)</f>
        <v>0</v>
      </c>
      <c r="D324" s="20" t="s">
        <v>30</v>
      </c>
      <c r="E324" s="20" t="s">
        <v>30</v>
      </c>
      <c r="F324" s="21" t="s">
        <v>31</v>
      </c>
      <c r="G324" s="20">
        <v>1207.69</v>
      </c>
      <c r="H324" s="20">
        <v>1237.92</v>
      </c>
      <c r="I324" s="20">
        <v>1370.29</v>
      </c>
      <c r="J324" s="20">
        <v>999.8</v>
      </c>
      <c r="K324" s="20">
        <v>976.86</v>
      </c>
    </row>
    <row r="325" spans="1:11" hidden="1" x14ac:dyDescent="0.2">
      <c r="A325" s="19">
        <f>IF(Info!$D$7=1,IF(OR($T$7&lt;D325,$T$7&gt;E325),0,"X"),0)</f>
        <v>0</v>
      </c>
      <c r="B325" s="19">
        <f>IF(Info!$D$7=1,IF(OR($R$7&lt;D325,$R$7&gt;E325),0,"X"),0)</f>
        <v>0</v>
      </c>
      <c r="D325" s="20">
        <v>3090</v>
      </c>
      <c r="E325" s="20">
        <v>3109.99</v>
      </c>
      <c r="F325" s="21" t="s">
        <v>29</v>
      </c>
      <c r="G325" s="20">
        <v>1355.71</v>
      </c>
      <c r="H325" s="20">
        <v>1389.59</v>
      </c>
      <c r="I325" s="20">
        <v>1537.66</v>
      </c>
      <c r="J325" s="20">
        <v>1122.22</v>
      </c>
      <c r="K325" s="20">
        <v>1096.5999999999999</v>
      </c>
    </row>
    <row r="326" spans="1:11" hidden="1" x14ac:dyDescent="0.2">
      <c r="A326" s="19">
        <f>IF(Info!$D$7=2,IF(OR($T$7&lt;D325,$T$7&gt;E325),0,"X"),0)</f>
        <v>0</v>
      </c>
      <c r="B326" s="19">
        <f>IF(Info!$D$7=2,IF(OR($R$7&lt;D325,$R$7&gt;E325),0,"X"),0)</f>
        <v>0</v>
      </c>
      <c r="D326" s="20" t="s">
        <v>30</v>
      </c>
      <c r="E326" s="20" t="s">
        <v>30</v>
      </c>
      <c r="F326" s="21" t="s">
        <v>31</v>
      </c>
      <c r="G326" s="20">
        <v>1214.07</v>
      </c>
      <c r="H326" s="20">
        <v>1244.4100000000001</v>
      </c>
      <c r="I326" s="20">
        <v>1377.01</v>
      </c>
      <c r="J326" s="20">
        <v>1004.98</v>
      </c>
      <c r="K326" s="20">
        <v>982.03</v>
      </c>
    </row>
    <row r="327" spans="1:11" hidden="1" x14ac:dyDescent="0.2">
      <c r="A327" s="19">
        <f>IF(Info!$D$7=1,IF(OR($T$7&lt;D327,$T$7&gt;E327),0,"X"),0)</f>
        <v>0</v>
      </c>
      <c r="B327" s="19">
        <f>IF(Info!$D$7=1,IF(OR($R$7&lt;D327,$R$7&gt;E327),0,"X"),0)</f>
        <v>0</v>
      </c>
      <c r="D327" s="20">
        <v>3110</v>
      </c>
      <c r="E327" s="20">
        <v>3129.99</v>
      </c>
      <c r="F327" s="21" t="s">
        <v>29</v>
      </c>
      <c r="G327" s="20">
        <v>1362.79</v>
      </c>
      <c r="H327" s="20">
        <v>1396.77</v>
      </c>
      <c r="I327" s="20">
        <v>1545.03</v>
      </c>
      <c r="J327" s="20">
        <v>1127.99</v>
      </c>
      <c r="K327" s="20">
        <v>1102.3699999999999</v>
      </c>
    </row>
    <row r="328" spans="1:11" hidden="1" x14ac:dyDescent="0.2">
      <c r="A328" s="19">
        <f>IF(Info!$D$7=2,IF(OR($T$7&lt;D327,$T$7&gt;E327),0,"X"),0)</f>
        <v>0</v>
      </c>
      <c r="B328" s="19">
        <f>IF(Info!$D$7=2,IF(OR($R$7&lt;D327,$R$7&gt;E327),0,"X"),0)</f>
        <v>0</v>
      </c>
      <c r="D328" s="20" t="s">
        <v>30</v>
      </c>
      <c r="E328" s="20" t="s">
        <v>30</v>
      </c>
      <c r="F328" s="21" t="s">
        <v>31</v>
      </c>
      <c r="G328" s="20">
        <v>1220.4100000000001</v>
      </c>
      <c r="H328" s="20">
        <v>1250.8399999999999</v>
      </c>
      <c r="I328" s="20">
        <v>1383.61</v>
      </c>
      <c r="J328" s="20">
        <v>1010.14</v>
      </c>
      <c r="K328" s="20">
        <v>987.2</v>
      </c>
    </row>
    <row r="329" spans="1:11" hidden="1" x14ac:dyDescent="0.2">
      <c r="A329" s="19">
        <f>IF(Info!$D$7=1,IF(OR($T$7&lt;D329,$T$7&gt;E329),0,"X"),0)</f>
        <v>0</v>
      </c>
      <c r="B329" s="19">
        <f>IF(Info!$D$7=1,IF(OR($R$7&lt;D329,$R$7&gt;E329),0,"X"),0)</f>
        <v>0</v>
      </c>
      <c r="D329" s="20">
        <v>3130</v>
      </c>
      <c r="E329" s="20">
        <v>3149.99</v>
      </c>
      <c r="F329" s="21" t="s">
        <v>29</v>
      </c>
      <c r="G329" s="20">
        <v>1369.91</v>
      </c>
      <c r="H329" s="20">
        <v>1403.96</v>
      </c>
      <c r="I329" s="20">
        <v>1552.53</v>
      </c>
      <c r="J329" s="20">
        <v>1133.77</v>
      </c>
      <c r="K329" s="20">
        <v>1108.0899999999999</v>
      </c>
    </row>
    <row r="330" spans="1:11" hidden="1" x14ac:dyDescent="0.2">
      <c r="A330" s="19">
        <f>IF(Info!$D$7=2,IF(OR($T$7&lt;D329,$T$7&gt;E329),0,"X"),0)</f>
        <v>0</v>
      </c>
      <c r="B330" s="19">
        <f>IF(Info!$D$7=2,IF(OR($R$7&lt;D329,$R$7&gt;E329),0,"X"),0)</f>
        <v>0</v>
      </c>
      <c r="D330" s="20" t="s">
        <v>30</v>
      </c>
      <c r="E330" s="20" t="s">
        <v>30</v>
      </c>
      <c r="F330" s="21" t="s">
        <v>31</v>
      </c>
      <c r="G330" s="20">
        <v>1226.78</v>
      </c>
      <c r="H330" s="20">
        <v>1257.28</v>
      </c>
      <c r="I330" s="20">
        <v>1390.33</v>
      </c>
      <c r="J330" s="20">
        <v>1015.31</v>
      </c>
      <c r="K330" s="20">
        <v>992.32</v>
      </c>
    </row>
    <row r="331" spans="1:11" hidden="1" x14ac:dyDescent="0.2">
      <c r="A331" s="19">
        <f>IF(Info!$D$7=1,IF(OR($T$7&lt;D331,$T$7&gt;E331),0,"X"),0)</f>
        <v>0</v>
      </c>
      <c r="B331" s="19">
        <f>IF(Info!$D$7=1,IF(OR($R$7&lt;D331,$R$7&gt;E331),0,"X"),0)</f>
        <v>0</v>
      </c>
      <c r="D331" s="20">
        <v>3150</v>
      </c>
      <c r="E331" s="20">
        <v>3169.99</v>
      </c>
      <c r="F331" s="21" t="s">
        <v>29</v>
      </c>
      <c r="G331" s="20">
        <v>1376.98</v>
      </c>
      <c r="H331" s="20">
        <v>1411.14</v>
      </c>
      <c r="I331" s="20">
        <v>1560.03</v>
      </c>
      <c r="J331" s="20">
        <v>1139.54</v>
      </c>
      <c r="K331" s="20">
        <v>1113.8499999999999</v>
      </c>
    </row>
    <row r="332" spans="1:11" hidden="1" x14ac:dyDescent="0.2">
      <c r="A332" s="19">
        <f>IF(Info!$D$7=2,IF(OR($T$7&lt;D331,$T$7&gt;E331),0,"X"),0)</f>
        <v>0</v>
      </c>
      <c r="B332" s="19">
        <f>IF(Info!$D$7=2,IF(OR($R$7&lt;D331,$R$7&gt;E331),0,"X"),0)</f>
        <v>0</v>
      </c>
      <c r="D332" s="20" t="s">
        <v>30</v>
      </c>
      <c r="E332" s="20" t="s">
        <v>30</v>
      </c>
      <c r="F332" s="21" t="s">
        <v>31</v>
      </c>
      <c r="G332" s="20">
        <v>1233.1199999999999</v>
      </c>
      <c r="H332" s="20">
        <v>1263.71</v>
      </c>
      <c r="I332" s="20">
        <v>1397.05</v>
      </c>
      <c r="J332" s="20">
        <v>1020.48</v>
      </c>
      <c r="K332" s="20">
        <v>997.48</v>
      </c>
    </row>
    <row r="333" spans="1:11" hidden="1" x14ac:dyDescent="0.2">
      <c r="A333" s="19">
        <f>IF(Info!$D$7=1,IF(OR($T$7&lt;D333,$T$7&gt;E333),0,"X"),0)</f>
        <v>0</v>
      </c>
      <c r="B333" s="19">
        <f>IF(Info!$D$7=1,IF(OR($R$7&lt;D333,$R$7&gt;E333),0,"X"),0)</f>
        <v>0</v>
      </c>
      <c r="D333" s="20">
        <v>3170</v>
      </c>
      <c r="E333" s="20">
        <v>3189.99</v>
      </c>
      <c r="F333" s="21" t="s">
        <v>29</v>
      </c>
      <c r="G333" s="20">
        <v>1384.11</v>
      </c>
      <c r="H333" s="20">
        <v>1418.33</v>
      </c>
      <c r="I333" s="20">
        <v>1567.54</v>
      </c>
      <c r="J333" s="20">
        <v>1145.31</v>
      </c>
      <c r="K333" s="20">
        <v>1119.6300000000001</v>
      </c>
    </row>
    <row r="334" spans="1:11" hidden="1" x14ac:dyDescent="0.2">
      <c r="A334" s="19">
        <f>IF(Info!$D$7=2,IF(OR($T$7&lt;D333,$T$7&gt;E333),0,"X"),0)</f>
        <v>0</v>
      </c>
      <c r="B334" s="19">
        <f>IF(Info!$D$7=2,IF(OR($R$7&lt;D333,$R$7&gt;E333),0,"X"),0)</f>
        <v>0</v>
      </c>
      <c r="D334" s="20" t="s">
        <v>30</v>
      </c>
      <c r="E334" s="20" t="s">
        <v>30</v>
      </c>
      <c r="F334" s="21" t="s">
        <v>31</v>
      </c>
      <c r="G334" s="20">
        <v>1239.5</v>
      </c>
      <c r="H334" s="20">
        <v>1270.1500000000001</v>
      </c>
      <c r="I334" s="20">
        <v>1403.77</v>
      </c>
      <c r="J334" s="20">
        <v>1025.6500000000001</v>
      </c>
      <c r="K334" s="20">
        <v>1002.65</v>
      </c>
    </row>
    <row r="335" spans="1:11" hidden="1" x14ac:dyDescent="0.2">
      <c r="A335" s="19">
        <f>IF(Info!$D$7=1,IF(OR($T$7&lt;D335,$T$7&gt;E335),0,"X"),0)</f>
        <v>0</v>
      </c>
      <c r="B335" s="19">
        <f>IF(Info!$D$7=1,IF(OR($R$7&lt;D335,$R$7&gt;E335),0,"X"),0)</f>
        <v>0</v>
      </c>
      <c r="D335" s="20">
        <v>3190</v>
      </c>
      <c r="E335" s="20">
        <v>3209.99</v>
      </c>
      <c r="F335" s="21" t="s">
        <v>29</v>
      </c>
      <c r="G335" s="20">
        <v>1391.17</v>
      </c>
      <c r="H335" s="20">
        <v>1425.51</v>
      </c>
      <c r="I335" s="20">
        <v>1574.9</v>
      </c>
      <c r="J335" s="20">
        <v>1151.03</v>
      </c>
      <c r="K335" s="20">
        <v>1125.4000000000001</v>
      </c>
    </row>
    <row r="336" spans="1:11" hidden="1" x14ac:dyDescent="0.2">
      <c r="A336" s="19">
        <f>IF(Info!$D$7=2,IF(OR($T$7&lt;D335,$T$7&gt;E335),0,"X"),0)</f>
        <v>0</v>
      </c>
      <c r="B336" s="19">
        <f>IF(Info!$D$7=2,IF(OR($R$7&lt;D335,$R$7&gt;E335),0,"X"),0)</f>
        <v>0</v>
      </c>
      <c r="D336" s="20" t="s">
        <v>30</v>
      </c>
      <c r="E336" s="20" t="s">
        <v>30</v>
      </c>
      <c r="F336" s="21" t="s">
        <v>31</v>
      </c>
      <c r="G336" s="20">
        <v>1245.83</v>
      </c>
      <c r="H336" s="20">
        <v>1276.58</v>
      </c>
      <c r="I336" s="20">
        <v>1410.36</v>
      </c>
      <c r="J336" s="20">
        <v>1030.77</v>
      </c>
      <c r="K336" s="20">
        <v>1007.82</v>
      </c>
    </row>
    <row r="337" spans="1:11" hidden="1" x14ac:dyDescent="0.2">
      <c r="A337" s="19">
        <f>IF(Info!$D$7=1,IF(OR($T$7&lt;D337,$T$7&gt;E337),0,"X"),0)</f>
        <v>0</v>
      </c>
      <c r="B337" s="19">
        <f>IF(Info!$D$7=1,IF(OR($R$7&lt;D337,$R$7&gt;E337),0,"X"),0)</f>
        <v>0</v>
      </c>
      <c r="D337" s="20">
        <v>3210</v>
      </c>
      <c r="E337" s="20">
        <v>3229.99</v>
      </c>
      <c r="F337" s="21" t="s">
        <v>29</v>
      </c>
      <c r="G337" s="20">
        <v>1398.24</v>
      </c>
      <c r="H337" s="20">
        <v>1432.64</v>
      </c>
      <c r="I337" s="20">
        <v>1582.41</v>
      </c>
      <c r="J337" s="20">
        <v>1156.8</v>
      </c>
      <c r="K337" s="20">
        <v>1131.17</v>
      </c>
    </row>
    <row r="338" spans="1:11" hidden="1" x14ac:dyDescent="0.2">
      <c r="A338" s="19">
        <f>IF(Info!$D$7=2,IF(OR($T$7&lt;D337,$T$7&gt;E337),0,"X"),0)</f>
        <v>0</v>
      </c>
      <c r="B338" s="19">
        <f>IF(Info!$D$7=2,IF(OR($R$7&lt;D337,$R$7&gt;E337),0,"X"),0)</f>
        <v>0</v>
      </c>
      <c r="D338" s="20" t="s">
        <v>30</v>
      </c>
      <c r="E338" s="20" t="s">
        <v>30</v>
      </c>
      <c r="F338" s="21" t="s">
        <v>31</v>
      </c>
      <c r="G338" s="20">
        <v>1252.1600000000001</v>
      </c>
      <c r="H338" s="20">
        <v>1282.96</v>
      </c>
      <c r="I338" s="20">
        <v>1417.08</v>
      </c>
      <c r="J338" s="20">
        <v>1035.94</v>
      </c>
      <c r="K338" s="20">
        <v>1012.99</v>
      </c>
    </row>
    <row r="339" spans="1:11" hidden="1" x14ac:dyDescent="0.2">
      <c r="A339" s="19">
        <f>IF(Info!$D$7=1,IF(OR($T$7&lt;D339,$T$7&gt;E339),0,"X"),0)</f>
        <v>0</v>
      </c>
      <c r="B339" s="19">
        <f>IF(Info!$D$7=1,IF(OR($R$7&lt;D339,$R$7&gt;E339),0,"X"),0)</f>
        <v>0</v>
      </c>
      <c r="D339" s="20">
        <v>3230</v>
      </c>
      <c r="E339" s="20">
        <v>3249.99</v>
      </c>
      <c r="F339" s="21" t="s">
        <v>29</v>
      </c>
      <c r="G339" s="20">
        <v>1405.25</v>
      </c>
      <c r="H339" s="20">
        <v>1439.83</v>
      </c>
      <c r="I339" s="20">
        <v>1589.78</v>
      </c>
      <c r="J339" s="20">
        <v>1162.57</v>
      </c>
      <c r="K339" s="20">
        <v>1136.94</v>
      </c>
    </row>
    <row r="340" spans="1:11" hidden="1" x14ac:dyDescent="0.2">
      <c r="A340" s="19">
        <f>IF(Info!$D$7=2,IF(OR($T$7&lt;D339,$T$7&gt;E339),0,"X"),0)</f>
        <v>0</v>
      </c>
      <c r="B340" s="19">
        <f>IF(Info!$D$7=2,IF(OR($R$7&lt;D339,$R$7&gt;E339),0,"X"),0)</f>
        <v>0</v>
      </c>
      <c r="D340" s="20" t="s">
        <v>30</v>
      </c>
      <c r="E340" s="20" t="s">
        <v>30</v>
      </c>
      <c r="F340" s="21" t="s">
        <v>31</v>
      </c>
      <c r="G340" s="20">
        <v>1258.43</v>
      </c>
      <c r="H340" s="20">
        <v>1289.4000000000001</v>
      </c>
      <c r="I340" s="20">
        <v>1423.69</v>
      </c>
      <c r="J340" s="20">
        <v>1041.1099999999999</v>
      </c>
      <c r="K340" s="20">
        <v>1018.16</v>
      </c>
    </row>
    <row r="341" spans="1:11" hidden="1" x14ac:dyDescent="0.2">
      <c r="A341" s="19">
        <f>IF(Info!$D$7=1,IF(OR($T$7&lt;D341,$T$7&gt;E341),0,"X"),0)</f>
        <v>0</v>
      </c>
      <c r="B341" s="19">
        <f>IF(Info!$D$7=1,IF(OR($R$7&lt;D341,$R$7&gt;E341),0,"X"),0)</f>
        <v>0</v>
      </c>
      <c r="D341" s="20">
        <v>3250</v>
      </c>
      <c r="E341" s="20">
        <v>3269.99</v>
      </c>
      <c r="F341" s="21" t="s">
        <v>29</v>
      </c>
      <c r="G341" s="20">
        <v>1412.31</v>
      </c>
      <c r="H341" s="20">
        <v>1446.95</v>
      </c>
      <c r="I341" s="20">
        <v>1597.29</v>
      </c>
      <c r="J341" s="20">
        <v>1168.3399999999999</v>
      </c>
      <c r="K341" s="20">
        <v>1142.72</v>
      </c>
    </row>
    <row r="342" spans="1:11" hidden="1" x14ac:dyDescent="0.2">
      <c r="A342" s="19">
        <f>IF(Info!$D$7=2,IF(OR($T$7&lt;D341,$T$7&gt;E341),0,"X"),0)</f>
        <v>0</v>
      </c>
      <c r="B342" s="19">
        <f>IF(Info!$D$7=2,IF(OR($R$7&lt;D341,$R$7&gt;E341),0,"X"),0)</f>
        <v>0</v>
      </c>
      <c r="D342" s="20" t="s">
        <v>30</v>
      </c>
      <c r="E342" s="20" t="s">
        <v>30</v>
      </c>
      <c r="F342" s="21" t="s">
        <v>31</v>
      </c>
      <c r="G342" s="20">
        <v>1264.76</v>
      </c>
      <c r="H342" s="20">
        <v>1295.78</v>
      </c>
      <c r="I342" s="20">
        <v>1430.41</v>
      </c>
      <c r="J342" s="20">
        <v>1046.27</v>
      </c>
      <c r="K342" s="20">
        <v>1023.33</v>
      </c>
    </row>
    <row r="343" spans="1:11" hidden="1" x14ac:dyDescent="0.2">
      <c r="A343" s="19">
        <f>IF(Info!$D$7=1,IF(OR($T$7&lt;D343,$T$7&gt;E343),0,"X"),0)</f>
        <v>0</v>
      </c>
      <c r="B343" s="19">
        <f>IF(Info!$D$7=1,IF(OR($R$7&lt;D343,$R$7&gt;E343),0,"X"),0)</f>
        <v>0</v>
      </c>
      <c r="D343" s="20">
        <v>3270</v>
      </c>
      <c r="E343" s="20">
        <v>3289.99</v>
      </c>
      <c r="F343" s="21" t="s">
        <v>29</v>
      </c>
      <c r="G343" s="20">
        <v>1419.33</v>
      </c>
      <c r="H343" s="20">
        <v>1454.08</v>
      </c>
      <c r="I343" s="20">
        <v>1604.66</v>
      </c>
      <c r="J343" s="20">
        <v>1174.1099999999999</v>
      </c>
      <c r="K343" s="20">
        <v>1148.49</v>
      </c>
    </row>
    <row r="344" spans="1:11" hidden="1" x14ac:dyDescent="0.2">
      <c r="A344" s="19">
        <f>IF(Info!$D$7=2,IF(OR($T$7&lt;D343,$T$7&gt;E343),0,"X"),0)</f>
        <v>0</v>
      </c>
      <c r="B344" s="19">
        <f>IF(Info!$D$7=2,IF(OR($R$7&lt;D343,$R$7&gt;E343),0,"X"),0)</f>
        <v>0</v>
      </c>
      <c r="D344" s="20" t="s">
        <v>30</v>
      </c>
      <c r="E344" s="20" t="s">
        <v>30</v>
      </c>
      <c r="F344" s="21" t="s">
        <v>31</v>
      </c>
      <c r="G344" s="20">
        <v>1271.04</v>
      </c>
      <c r="H344" s="20">
        <v>1302.1600000000001</v>
      </c>
      <c r="I344" s="20">
        <v>1437.01</v>
      </c>
      <c r="J344" s="20">
        <v>1051.45</v>
      </c>
      <c r="K344" s="20">
        <v>1028.5</v>
      </c>
    </row>
    <row r="345" spans="1:11" hidden="1" x14ac:dyDescent="0.2">
      <c r="A345" s="19">
        <f>IF(Info!$D$7=1,IF(OR($T$7&lt;D345,$T$7&gt;E345),0,"X"),0)</f>
        <v>0</v>
      </c>
      <c r="B345" s="19">
        <f>IF(Info!$D$7=1,IF(OR($R$7&lt;D345,$R$7&gt;E345),0,"X"),0)</f>
        <v>0</v>
      </c>
      <c r="D345" s="20">
        <v>3290</v>
      </c>
      <c r="E345" s="20">
        <v>3309.99</v>
      </c>
      <c r="F345" s="21" t="s">
        <v>29</v>
      </c>
      <c r="G345" s="20">
        <v>1426.34</v>
      </c>
      <c r="H345" s="20">
        <v>1461.15</v>
      </c>
      <c r="I345" s="20">
        <v>1612.02</v>
      </c>
      <c r="J345" s="20">
        <v>1179.82</v>
      </c>
      <c r="K345" s="20">
        <v>1154.2</v>
      </c>
    </row>
    <row r="346" spans="1:11" hidden="1" x14ac:dyDescent="0.2">
      <c r="A346" s="19">
        <f>IF(Info!$D$7=2,IF(OR($T$7&lt;D345,$T$7&gt;E345),0,"X"),0)</f>
        <v>0</v>
      </c>
      <c r="B346" s="19">
        <f>IF(Info!$D$7=2,IF(OR($R$7&lt;D345,$R$7&gt;E345),0,"X"),0)</f>
        <v>0</v>
      </c>
      <c r="D346" s="20" t="s">
        <v>30</v>
      </c>
      <c r="E346" s="20" t="s">
        <v>30</v>
      </c>
      <c r="F346" s="21" t="s">
        <v>31</v>
      </c>
      <c r="G346" s="20">
        <v>1277.32</v>
      </c>
      <c r="H346" s="20">
        <v>1308.49</v>
      </c>
      <c r="I346" s="20">
        <v>1443.6</v>
      </c>
      <c r="J346" s="20">
        <v>1056.56</v>
      </c>
      <c r="K346" s="20">
        <v>1033.6099999999999</v>
      </c>
    </row>
    <row r="347" spans="1:11" hidden="1" x14ac:dyDescent="0.2">
      <c r="A347" s="19">
        <f>IF(Info!$D$7=1,IF(OR($T$7&lt;D347,$T$7&gt;E347),0,"X"),0)</f>
        <v>0</v>
      </c>
      <c r="B347" s="19">
        <f>IF(Info!$D$7=1,IF(OR($R$7&lt;D347,$R$7&gt;E347),0,"X"),0)</f>
        <v>0</v>
      </c>
      <c r="D347" s="20">
        <v>3310</v>
      </c>
      <c r="E347" s="20">
        <v>3329.99</v>
      </c>
      <c r="F347" s="21" t="s">
        <v>29</v>
      </c>
      <c r="G347" s="20">
        <v>1433.34</v>
      </c>
      <c r="H347" s="20">
        <v>1468.28</v>
      </c>
      <c r="I347" s="20">
        <v>1619.77</v>
      </c>
      <c r="J347" s="20">
        <v>1185.5899999999999</v>
      </c>
      <c r="K347" s="20">
        <v>1159.97</v>
      </c>
    </row>
    <row r="348" spans="1:11" hidden="1" x14ac:dyDescent="0.2">
      <c r="A348" s="19">
        <f>IF(Info!$D$7=2,IF(OR($T$7&lt;D347,$T$7&gt;E347),0,"X"),0)</f>
        <v>0</v>
      </c>
      <c r="B348" s="19">
        <f>IF(Info!$D$7=2,IF(OR($R$7&lt;D347,$R$7&gt;E347),0,"X"),0)</f>
        <v>0</v>
      </c>
      <c r="D348" s="20" t="s">
        <v>30</v>
      </c>
      <c r="E348" s="20" t="s">
        <v>30</v>
      </c>
      <c r="F348" s="21" t="s">
        <v>31</v>
      </c>
      <c r="G348" s="20">
        <v>1283.5899999999999</v>
      </c>
      <c r="H348" s="20">
        <v>1314.88</v>
      </c>
      <c r="I348" s="20">
        <v>1450.54</v>
      </c>
      <c r="J348" s="20">
        <v>1061.72</v>
      </c>
      <c r="K348" s="20">
        <v>1038.78</v>
      </c>
    </row>
    <row r="349" spans="1:11" hidden="1" x14ac:dyDescent="0.2">
      <c r="A349" s="19">
        <f>IF(Info!$D$7=1,IF(OR($T$7&lt;D349,$T$7&gt;E349),0,"X"),0)</f>
        <v>0</v>
      </c>
      <c r="B349" s="19">
        <f>IF(Info!$D$7=1,IF(OR($R$7&lt;D349,$R$7&gt;E349),0,"X"),0)</f>
        <v>0</v>
      </c>
      <c r="D349" s="20">
        <v>3330</v>
      </c>
      <c r="E349" s="20">
        <v>3349.99</v>
      </c>
      <c r="F349" s="21" t="s">
        <v>29</v>
      </c>
      <c r="G349" s="20">
        <v>1440.35</v>
      </c>
      <c r="H349" s="20">
        <v>1475.41</v>
      </c>
      <c r="I349" s="20">
        <v>1627.56</v>
      </c>
      <c r="J349" s="20">
        <v>1191.3699999999999</v>
      </c>
      <c r="K349" s="20">
        <v>1165.74</v>
      </c>
    </row>
    <row r="350" spans="1:11" hidden="1" x14ac:dyDescent="0.2">
      <c r="A350" s="19">
        <f>IF(Info!$D$7=2,IF(OR($T$7&lt;D349,$T$7&gt;E349),0,"X"),0)</f>
        <v>0</v>
      </c>
      <c r="B350" s="19">
        <f>IF(Info!$D$7=2,IF(OR($R$7&lt;D349,$R$7&gt;E349),0,"X"),0)</f>
        <v>0</v>
      </c>
      <c r="D350" s="20" t="s">
        <v>30</v>
      </c>
      <c r="E350" s="20" t="s">
        <v>30</v>
      </c>
      <c r="F350" s="21" t="s">
        <v>31</v>
      </c>
      <c r="G350" s="20">
        <v>1289.8699999999999</v>
      </c>
      <c r="H350" s="20">
        <v>1321.26</v>
      </c>
      <c r="I350" s="20">
        <v>1457.51</v>
      </c>
      <c r="J350" s="20">
        <v>1066.9000000000001</v>
      </c>
      <c r="K350" s="20">
        <v>1043.95</v>
      </c>
    </row>
    <row r="351" spans="1:11" hidden="1" x14ac:dyDescent="0.2">
      <c r="A351" s="19">
        <f>IF(Info!$D$7=1,IF(OR($T$7&lt;D351,$T$7&gt;E351),0,"X"),0)</f>
        <v>0</v>
      </c>
      <c r="B351" s="19">
        <f>IF(Info!$D$7=1,IF(OR($R$7&lt;D351,$R$7&gt;E351),0,"X"),0)</f>
        <v>0</v>
      </c>
      <c r="D351" s="20">
        <v>3350</v>
      </c>
      <c r="E351" s="20">
        <v>3369.99</v>
      </c>
      <c r="F351" s="21" t="s">
        <v>29</v>
      </c>
      <c r="G351" s="20">
        <v>1447.36</v>
      </c>
      <c r="H351" s="20">
        <v>1482.47</v>
      </c>
      <c r="I351" s="20">
        <v>1635.33</v>
      </c>
      <c r="J351" s="20">
        <v>1197.1400000000001</v>
      </c>
      <c r="K351" s="20">
        <v>1171.52</v>
      </c>
    </row>
    <row r="352" spans="1:11" hidden="1" x14ac:dyDescent="0.2">
      <c r="A352" s="19">
        <f>IF(Info!$D$7=2,IF(OR($T$7&lt;D351,$T$7&gt;E351),0,"X"),0)</f>
        <v>0</v>
      </c>
      <c r="B352" s="19">
        <f>IF(Info!$D$7=2,IF(OR($R$7&lt;D351,$R$7&gt;E351),0,"X"),0)</f>
        <v>0</v>
      </c>
      <c r="D352" s="20" t="s">
        <v>30</v>
      </c>
      <c r="E352" s="20" t="s">
        <v>30</v>
      </c>
      <c r="F352" s="21" t="s">
        <v>31</v>
      </c>
      <c r="G352" s="20">
        <v>1296.1400000000001</v>
      </c>
      <c r="H352" s="20">
        <v>1327.58</v>
      </c>
      <c r="I352" s="20">
        <v>1464.47</v>
      </c>
      <c r="J352" s="20">
        <v>1072.06</v>
      </c>
      <c r="K352" s="20">
        <v>1049.1199999999999</v>
      </c>
    </row>
    <row r="353" spans="1:11" hidden="1" x14ac:dyDescent="0.2">
      <c r="A353" s="19">
        <f>IF(Info!$D$7=1,IF(OR($T$7&lt;D353,$T$7&gt;E353),0,"X"),0)</f>
        <v>0</v>
      </c>
      <c r="B353" s="19">
        <f>IF(Info!$D$7=1,IF(OR($R$7&lt;D353,$R$7&gt;E353),0,"X"),0)</f>
        <v>0</v>
      </c>
      <c r="D353" s="20">
        <v>3370</v>
      </c>
      <c r="E353" s="20">
        <v>3389.99</v>
      </c>
      <c r="F353" s="21" t="s">
        <v>29</v>
      </c>
      <c r="G353" s="20">
        <v>1454.32</v>
      </c>
      <c r="H353" s="20">
        <v>1489.54</v>
      </c>
      <c r="I353" s="20">
        <v>1643.22</v>
      </c>
      <c r="J353" s="20">
        <v>1202.9100000000001</v>
      </c>
      <c r="K353" s="20">
        <v>1177.28</v>
      </c>
    </row>
    <row r="354" spans="1:11" hidden="1" x14ac:dyDescent="0.2">
      <c r="A354" s="19">
        <f>IF(Info!$D$7=2,IF(OR($T$7&lt;D353,$T$7&gt;E353),0,"X"),0)</f>
        <v>0</v>
      </c>
      <c r="B354" s="19">
        <f>IF(Info!$D$7=2,IF(OR($R$7&lt;D353,$R$7&gt;E353),0,"X"),0)</f>
        <v>0</v>
      </c>
      <c r="D354" s="20" t="s">
        <v>30</v>
      </c>
      <c r="E354" s="20" t="s">
        <v>30</v>
      </c>
      <c r="F354" s="21" t="s">
        <v>31</v>
      </c>
      <c r="G354" s="20">
        <v>1302.3699999999999</v>
      </c>
      <c r="H354" s="20">
        <v>1333.91</v>
      </c>
      <c r="I354" s="20">
        <v>1471.54</v>
      </c>
      <c r="J354" s="20">
        <v>1077.23</v>
      </c>
      <c r="K354" s="20">
        <v>1054.28</v>
      </c>
    </row>
    <row r="355" spans="1:11" hidden="1" x14ac:dyDescent="0.2">
      <c r="A355" s="19">
        <f>IF(Info!$D$7=1,IF(OR($T$7&lt;D355,$T$7&gt;E355),0,"X"),0)</f>
        <v>0</v>
      </c>
      <c r="B355" s="19">
        <f>IF(Info!$D$7=1,IF(OR($R$7&lt;D355,$R$7&gt;E355),0,"X"),0)</f>
        <v>0</v>
      </c>
      <c r="D355" s="20">
        <v>3390</v>
      </c>
      <c r="E355" s="20">
        <v>3409.99</v>
      </c>
      <c r="F355" s="21" t="s">
        <v>29</v>
      </c>
      <c r="G355" s="20">
        <v>1461.32</v>
      </c>
      <c r="H355" s="20">
        <v>1496.61</v>
      </c>
      <c r="I355" s="20">
        <v>1650.99</v>
      </c>
      <c r="J355" s="20">
        <v>1208.68</v>
      </c>
      <c r="K355" s="20">
        <v>1183.06</v>
      </c>
    </row>
    <row r="356" spans="1:11" hidden="1" x14ac:dyDescent="0.2">
      <c r="A356" s="19">
        <f>IF(Info!$D$7=2,IF(OR($T$7&lt;D355,$T$7&gt;E355),0,"X"),0)</f>
        <v>0</v>
      </c>
      <c r="B356" s="19">
        <f>IF(Info!$D$7=2,IF(OR($R$7&lt;D355,$R$7&gt;E355),0,"X"),0)</f>
        <v>0</v>
      </c>
      <c r="D356" s="20" t="s">
        <v>30</v>
      </c>
      <c r="E356" s="20" t="s">
        <v>30</v>
      </c>
      <c r="F356" s="21" t="s">
        <v>31</v>
      </c>
      <c r="G356" s="20">
        <v>1308.6500000000001</v>
      </c>
      <c r="H356" s="20">
        <v>1340.24</v>
      </c>
      <c r="I356" s="20">
        <v>1478.5</v>
      </c>
      <c r="J356" s="20">
        <v>1082.4000000000001</v>
      </c>
      <c r="K356" s="20">
        <v>1059.46</v>
      </c>
    </row>
    <row r="357" spans="1:11" hidden="1" x14ac:dyDescent="0.2">
      <c r="A357" s="19">
        <f>IF(Info!$D$7=1,IF(OR($T$7&lt;D357,$T$7&gt;E357),0,"X"),0)</f>
        <v>0</v>
      </c>
      <c r="B357" s="19">
        <f>IF(Info!$D$7=1,IF(OR($R$7&lt;D357,$R$7&gt;E357),0,"X"),0)</f>
        <v>0</v>
      </c>
      <c r="D357" s="20">
        <v>3410</v>
      </c>
      <c r="E357" s="20">
        <v>3429.99</v>
      </c>
      <c r="F357" s="21" t="s">
        <v>29</v>
      </c>
      <c r="G357" s="20">
        <v>1468.28</v>
      </c>
      <c r="H357" s="20">
        <v>1503.67</v>
      </c>
      <c r="I357" s="20">
        <v>1658.77</v>
      </c>
      <c r="J357" s="20">
        <v>1214.4000000000001</v>
      </c>
      <c r="K357" s="20">
        <v>1188.77</v>
      </c>
    </row>
    <row r="358" spans="1:11" hidden="1" x14ac:dyDescent="0.2">
      <c r="A358" s="19">
        <f>IF(Info!$D$7=2,IF(OR($T$7&lt;D357,$T$7&gt;E357),0,"X"),0)</f>
        <v>0</v>
      </c>
      <c r="B358" s="19">
        <f>IF(Info!$D$7=2,IF(OR($R$7&lt;D357,$R$7&gt;E357),0,"X"),0)</f>
        <v>0</v>
      </c>
      <c r="D358" s="20" t="s">
        <v>30</v>
      </c>
      <c r="E358" s="20" t="s">
        <v>30</v>
      </c>
      <c r="F358" s="21" t="s">
        <v>31</v>
      </c>
      <c r="G358" s="20">
        <v>1314.88</v>
      </c>
      <c r="H358" s="20">
        <v>1346.57</v>
      </c>
      <c r="I358" s="20">
        <v>1485.47</v>
      </c>
      <c r="J358" s="20">
        <v>1087.52</v>
      </c>
      <c r="K358" s="20">
        <v>1064.57</v>
      </c>
    </row>
    <row r="359" spans="1:11" hidden="1" x14ac:dyDescent="0.2">
      <c r="A359" s="19">
        <f>IF(Info!$D$7=1,IF(OR($T$7&lt;D359,$T$7&gt;E359),0,"X"),0)</f>
        <v>0</v>
      </c>
      <c r="B359" s="19">
        <f>IF(Info!$D$7=1,IF(OR($R$7&lt;D359,$R$7&gt;E359),0,"X"),0)</f>
        <v>0</v>
      </c>
      <c r="D359" s="20">
        <v>3430</v>
      </c>
      <c r="E359" s="20">
        <v>3449.99</v>
      </c>
      <c r="F359" s="21" t="s">
        <v>29</v>
      </c>
      <c r="G359" s="20">
        <v>1475.22</v>
      </c>
      <c r="H359" s="20">
        <v>1510.68</v>
      </c>
      <c r="I359" s="20">
        <v>1666.54</v>
      </c>
      <c r="J359" s="20">
        <v>1220.17</v>
      </c>
      <c r="K359" s="20">
        <v>1194.54</v>
      </c>
    </row>
    <row r="360" spans="1:11" hidden="1" x14ac:dyDescent="0.2">
      <c r="A360" s="19">
        <f>IF(Info!$D$7=2,IF(OR($T$7&lt;D359,$T$7&gt;E359),0,"X"),0)</f>
        <v>0</v>
      </c>
      <c r="B360" s="19">
        <f>IF(Info!$D$7=2,IF(OR($R$7&lt;D359,$R$7&gt;E359),0,"X"),0)</f>
        <v>0</v>
      </c>
      <c r="D360" s="20" t="s">
        <v>30</v>
      </c>
      <c r="E360" s="20" t="s">
        <v>30</v>
      </c>
      <c r="F360" s="21" t="s">
        <v>31</v>
      </c>
      <c r="G360" s="20">
        <v>1321.09</v>
      </c>
      <c r="H360" s="20">
        <v>1352.85</v>
      </c>
      <c r="I360" s="20">
        <v>1492.43</v>
      </c>
      <c r="J360" s="20">
        <v>1092.69</v>
      </c>
      <c r="K360" s="20">
        <v>1069.74</v>
      </c>
    </row>
    <row r="361" spans="1:11" hidden="1" x14ac:dyDescent="0.2">
      <c r="A361" s="19" t="str">
        <f>IF(Info!$D$7=1,IF(OR($T$7&lt;D361,$T$7&gt;E361),0,"X"),0)</f>
        <v>X</v>
      </c>
      <c r="B361" s="19">
        <f>IF(Info!$D$7=1,IF(OR($R$7&lt;D361,$R$7&gt;E361),0,"X"),0)</f>
        <v>0</v>
      </c>
      <c r="D361" s="20">
        <v>3450</v>
      </c>
      <c r="E361" s="20">
        <v>3469.99</v>
      </c>
      <c r="F361" s="21" t="s">
        <v>29</v>
      </c>
      <c r="G361" s="20">
        <v>1482.17</v>
      </c>
      <c r="H361" s="20">
        <v>1517.75</v>
      </c>
      <c r="I361" s="20">
        <v>1674.32</v>
      </c>
      <c r="J361" s="20">
        <v>1225.94</v>
      </c>
      <c r="K361" s="20">
        <v>1200.32</v>
      </c>
    </row>
    <row r="362" spans="1:11" hidden="1" x14ac:dyDescent="0.2">
      <c r="A362" s="19">
        <f>IF(Info!$D$7=2,IF(OR($T$7&lt;D361,$T$7&gt;E361),0,"X"),0)</f>
        <v>0</v>
      </c>
      <c r="B362" s="19">
        <f>IF(Info!$D$7=2,IF(OR($R$7&lt;D361,$R$7&gt;E361),0,"X"),0)</f>
        <v>0</v>
      </c>
      <c r="D362" s="20" t="s">
        <v>30</v>
      </c>
      <c r="E362" s="20" t="s">
        <v>30</v>
      </c>
      <c r="F362" s="21" t="s">
        <v>31</v>
      </c>
      <c r="G362" s="20">
        <v>1327.32</v>
      </c>
      <c r="H362" s="20">
        <v>1359.18</v>
      </c>
      <c r="I362" s="20">
        <v>1499.39</v>
      </c>
      <c r="J362" s="20">
        <v>1097.8599999999999</v>
      </c>
      <c r="K362" s="20">
        <v>1074.9100000000001</v>
      </c>
    </row>
    <row r="363" spans="1:11" hidden="1" x14ac:dyDescent="0.2">
      <c r="A363" s="19">
        <f>IF(Info!$D$7=1,IF(OR($T$7&lt;D363,$T$7&gt;E363),0,"X"),0)</f>
        <v>0</v>
      </c>
      <c r="B363" s="19">
        <f>IF(Info!$D$7=1,IF(OR($R$7&lt;D363,$R$7&gt;E363),0,"X"),0)</f>
        <v>0</v>
      </c>
      <c r="D363" s="20">
        <v>3470</v>
      </c>
      <c r="E363" s="20">
        <v>3489.99</v>
      </c>
      <c r="F363" s="21" t="s">
        <v>29</v>
      </c>
      <c r="G363" s="20">
        <v>1489.06</v>
      </c>
      <c r="H363" s="20">
        <v>1524.76</v>
      </c>
      <c r="I363" s="20">
        <v>1682.1</v>
      </c>
      <c r="J363" s="20">
        <v>1231.71</v>
      </c>
      <c r="K363" s="20">
        <v>1206.0899999999999</v>
      </c>
    </row>
    <row r="364" spans="1:11" hidden="1" x14ac:dyDescent="0.2">
      <c r="A364" s="19">
        <f>IF(Info!$D$7=2,IF(OR($T$7&lt;D363,$T$7&gt;E363),0,"X"),0)</f>
        <v>0</v>
      </c>
      <c r="B364" s="19">
        <f>IF(Info!$D$7=2,IF(OR($R$7&lt;D363,$R$7&gt;E363),0,"X"),0)</f>
        <v>0</v>
      </c>
      <c r="D364" s="20" t="s">
        <v>30</v>
      </c>
      <c r="E364" s="20" t="s">
        <v>30</v>
      </c>
      <c r="F364" s="21" t="s">
        <v>31</v>
      </c>
      <c r="G364" s="20">
        <v>1333.49</v>
      </c>
      <c r="H364" s="20">
        <v>1365.46</v>
      </c>
      <c r="I364" s="20">
        <v>1506.35</v>
      </c>
      <c r="J364" s="20">
        <v>1103.03</v>
      </c>
      <c r="K364" s="20">
        <v>1080.08</v>
      </c>
    </row>
    <row r="365" spans="1:11" hidden="1" x14ac:dyDescent="0.2">
      <c r="A365" s="19">
        <f>IF(Info!$D$7=1,IF(OR($T$7&lt;D365,$T$7&gt;E365),0,"X"),0)</f>
        <v>0</v>
      </c>
      <c r="B365" s="19">
        <f>IF(Info!$D$7=1,IF(OR($R$7&lt;D365,$R$7&gt;E365),0,"X"),0)</f>
        <v>0</v>
      </c>
      <c r="D365" s="20">
        <v>3490</v>
      </c>
      <c r="E365" s="20">
        <v>3509.99</v>
      </c>
      <c r="F365" s="21" t="s">
        <v>29</v>
      </c>
      <c r="G365" s="20">
        <v>1496.02</v>
      </c>
      <c r="H365" s="20">
        <v>1531.77</v>
      </c>
      <c r="I365" s="20">
        <v>1689.87</v>
      </c>
      <c r="J365" s="20">
        <v>1237.48</v>
      </c>
      <c r="K365" s="20">
        <v>1211.8599999999999</v>
      </c>
    </row>
    <row r="366" spans="1:11" hidden="1" x14ac:dyDescent="0.2">
      <c r="A366" s="19">
        <f>IF(Info!$D$7=2,IF(OR($T$7&lt;D365,$T$7&gt;E365),0,"X"),0)</f>
        <v>0</v>
      </c>
      <c r="B366" s="19">
        <f>IF(Info!$D$7=2,IF(OR($R$7&lt;D365,$R$7&gt;E365),0,"X"),0)</f>
        <v>0</v>
      </c>
      <c r="D366" s="20" t="s">
        <v>30</v>
      </c>
      <c r="E366" s="20" t="s">
        <v>30</v>
      </c>
      <c r="F366" s="21" t="s">
        <v>31</v>
      </c>
      <c r="G366" s="20">
        <v>1339.72</v>
      </c>
      <c r="H366" s="20">
        <v>1371.73</v>
      </c>
      <c r="I366" s="20">
        <v>1513.31</v>
      </c>
      <c r="J366" s="20">
        <v>1108.19</v>
      </c>
      <c r="K366" s="20">
        <v>1085.25</v>
      </c>
    </row>
    <row r="367" spans="1:11" hidden="1" x14ac:dyDescent="0.2">
      <c r="A367" s="19">
        <f>IF(Info!$D$7=1,IF(OR($T$7&lt;D367,$T$7&gt;E367),0,"X"),0)</f>
        <v>0</v>
      </c>
      <c r="B367" s="19">
        <f>IF(Info!$D$7=1,IF(OR($R$7&lt;D367,$R$7&gt;E367),0,"X"),0)</f>
        <v>0</v>
      </c>
      <c r="D367" s="20">
        <v>3510</v>
      </c>
      <c r="E367" s="20">
        <v>3529.99</v>
      </c>
      <c r="F367" s="21" t="s">
        <v>29</v>
      </c>
      <c r="G367" s="20">
        <v>1502.9</v>
      </c>
      <c r="H367" s="20">
        <v>1538.78</v>
      </c>
      <c r="I367" s="20">
        <v>1697.64</v>
      </c>
      <c r="J367" s="20">
        <v>1243.26</v>
      </c>
      <c r="K367" s="20">
        <v>1217.6300000000001</v>
      </c>
    </row>
    <row r="368" spans="1:11" hidden="1" x14ac:dyDescent="0.2">
      <c r="A368" s="19">
        <f>IF(Info!$D$7=2,IF(OR($T$7&lt;D367,$T$7&gt;E367),0,"X"),0)</f>
        <v>0</v>
      </c>
      <c r="B368" s="19">
        <f>IF(Info!$D$7=2,IF(OR($R$7&lt;D367,$R$7&gt;E367),0,"X"),0)</f>
        <v>0</v>
      </c>
      <c r="D368" s="20" t="s">
        <v>30</v>
      </c>
      <c r="E368" s="20" t="s">
        <v>30</v>
      </c>
      <c r="F368" s="21" t="s">
        <v>31</v>
      </c>
      <c r="G368" s="20">
        <v>1345.88</v>
      </c>
      <c r="H368" s="20">
        <v>1378.01</v>
      </c>
      <c r="I368" s="20">
        <v>1520.27</v>
      </c>
      <c r="J368" s="20">
        <v>1113.3699999999999</v>
      </c>
      <c r="K368" s="20">
        <v>1090.42</v>
      </c>
    </row>
    <row r="369" spans="1:11" hidden="1" x14ac:dyDescent="0.2">
      <c r="A369" s="19">
        <f>IF(Info!$D$7=1,IF(OR($T$7&lt;D369,$T$7&gt;E369),0,"X"),0)</f>
        <v>0</v>
      </c>
      <c r="B369" s="19">
        <f>IF(Info!$D$7=1,IF(OR($R$7&lt;D369,$R$7&gt;E369),0,"X"),0)</f>
        <v>0</v>
      </c>
      <c r="D369" s="20">
        <v>3530</v>
      </c>
      <c r="E369" s="20">
        <v>3549.99</v>
      </c>
      <c r="F369" s="21" t="s">
        <v>29</v>
      </c>
      <c r="G369" s="20">
        <v>1509.8</v>
      </c>
      <c r="H369" s="20">
        <v>1545.78</v>
      </c>
      <c r="I369" s="20">
        <v>1705.42</v>
      </c>
      <c r="J369" s="20">
        <v>1249.03</v>
      </c>
      <c r="K369" s="20">
        <v>1223.4100000000001</v>
      </c>
    </row>
    <row r="370" spans="1:11" hidden="1" x14ac:dyDescent="0.2">
      <c r="A370" s="19">
        <f>IF(Info!$D$7=2,IF(OR($T$7&lt;D369,$T$7&gt;E369),0,"X"),0)</f>
        <v>0</v>
      </c>
      <c r="B370" s="19">
        <f>IF(Info!$D$7=2,IF(OR($R$7&lt;D369,$R$7&gt;E369),0,"X"),0)</f>
        <v>0</v>
      </c>
      <c r="D370" s="20" t="s">
        <v>30</v>
      </c>
      <c r="E370" s="20" t="s">
        <v>30</v>
      </c>
      <c r="F370" s="21" t="s">
        <v>31</v>
      </c>
      <c r="G370" s="20">
        <v>1352.06</v>
      </c>
      <c r="H370" s="20">
        <v>1384.28</v>
      </c>
      <c r="I370" s="20">
        <v>1527.24</v>
      </c>
      <c r="J370" s="20">
        <v>1118.53</v>
      </c>
      <c r="K370" s="20">
        <v>1095.5899999999999</v>
      </c>
    </row>
    <row r="371" spans="1:11" hidden="1" x14ac:dyDescent="0.2">
      <c r="A371" s="19">
        <f>IF(Info!$D$7=1,IF(OR($T$7&lt;D371,$T$7&gt;E371),0,"X"),0)</f>
        <v>0</v>
      </c>
      <c r="B371" s="19">
        <f>IF(Info!$D$7=1,IF(OR($R$7&lt;D371,$R$7&gt;E371),0,"X"),0)</f>
        <v>0</v>
      </c>
      <c r="D371" s="20">
        <v>3550</v>
      </c>
      <c r="E371" s="20">
        <v>3569.99</v>
      </c>
      <c r="F371" s="21" t="s">
        <v>29</v>
      </c>
      <c r="G371" s="20">
        <v>1516.69</v>
      </c>
      <c r="H371" s="20">
        <v>1552.79</v>
      </c>
      <c r="I371" s="20">
        <v>1713.07</v>
      </c>
      <c r="J371" s="20">
        <v>1254.8</v>
      </c>
      <c r="K371" s="20">
        <v>1229.18</v>
      </c>
    </row>
    <row r="372" spans="1:11" hidden="1" x14ac:dyDescent="0.2">
      <c r="A372" s="19">
        <f>IF(Info!$D$7=2,IF(OR($T$7&lt;D371,$T$7&gt;E371),0,"X"),0)</f>
        <v>0</v>
      </c>
      <c r="B372" s="19">
        <f>IF(Info!$D$7=2,IF(OR($R$7&lt;D371,$R$7&gt;E371),0,"X"),0)</f>
        <v>0</v>
      </c>
      <c r="D372" s="20" t="s">
        <v>30</v>
      </c>
      <c r="E372" s="20" t="s">
        <v>30</v>
      </c>
      <c r="F372" s="21" t="s">
        <v>31</v>
      </c>
      <c r="G372" s="20">
        <v>1358.23</v>
      </c>
      <c r="H372" s="20">
        <v>1390.56</v>
      </c>
      <c r="I372" s="20">
        <v>1534.09</v>
      </c>
      <c r="J372" s="20">
        <v>1123.7</v>
      </c>
      <c r="K372" s="20">
        <v>1100.75</v>
      </c>
    </row>
    <row r="373" spans="1:11" hidden="1" x14ac:dyDescent="0.2">
      <c r="A373" s="19">
        <f>IF(Info!$D$7=1,IF(OR($T$7&lt;D373,$T$7&gt;E373),0,"X"),0)</f>
        <v>0</v>
      </c>
      <c r="B373" s="19">
        <f>IF(Info!$D$7=1,IF(OR($R$7&lt;D373,$R$7&gt;E373),0,"X"),0)</f>
        <v>0</v>
      </c>
      <c r="D373" s="20">
        <v>3570</v>
      </c>
      <c r="E373" s="20">
        <v>3589.99</v>
      </c>
      <c r="F373" s="21" t="s">
        <v>29</v>
      </c>
      <c r="G373" s="20">
        <v>1523.58</v>
      </c>
      <c r="H373" s="20">
        <v>1559.75</v>
      </c>
      <c r="I373" s="20">
        <v>1720.85</v>
      </c>
      <c r="J373" s="20">
        <v>1260.52</v>
      </c>
      <c r="K373" s="20">
        <v>1234.8900000000001</v>
      </c>
    </row>
    <row r="374" spans="1:11" hidden="1" x14ac:dyDescent="0.2">
      <c r="A374" s="19">
        <f>IF(Info!$D$7=2,IF(OR($T$7&lt;D373,$T$7&gt;E373),0,"X"),0)</f>
        <v>0</v>
      </c>
      <c r="B374" s="19">
        <f>IF(Info!$D$7=2,IF(OR($R$7&lt;D373,$R$7&gt;E373),0,"X"),0)</f>
        <v>0</v>
      </c>
      <c r="D374" s="20" t="s">
        <v>30</v>
      </c>
      <c r="E374" s="20" t="s">
        <v>30</v>
      </c>
      <c r="F374" s="21" t="s">
        <v>31</v>
      </c>
      <c r="G374" s="20">
        <v>1364.4</v>
      </c>
      <c r="H374" s="20">
        <v>1396.79</v>
      </c>
      <c r="I374" s="20">
        <v>1541.06</v>
      </c>
      <c r="J374" s="20">
        <v>1128.82</v>
      </c>
      <c r="K374" s="20">
        <v>1105.8699999999999</v>
      </c>
    </row>
    <row r="375" spans="1:11" hidden="1" x14ac:dyDescent="0.2">
      <c r="A375" s="19">
        <f>IF(Info!$D$7=1,IF(OR($T$7&lt;D375,$T$7&gt;E375),0,"X"),0)</f>
        <v>0</v>
      </c>
      <c r="B375" s="19">
        <f>IF(Info!$D$7=1,IF(OR($R$7&lt;D375,$R$7&gt;E375),0,"X"),0)</f>
        <v>0</v>
      </c>
      <c r="D375" s="20">
        <v>3590</v>
      </c>
      <c r="E375" s="20">
        <v>3609.99</v>
      </c>
      <c r="F375" s="21" t="s">
        <v>29</v>
      </c>
      <c r="G375" s="20">
        <v>1530.47</v>
      </c>
      <c r="H375" s="20">
        <v>1566.7</v>
      </c>
      <c r="I375" s="20">
        <v>1728.63</v>
      </c>
      <c r="J375" s="20">
        <v>1266.29</v>
      </c>
      <c r="K375" s="20">
        <v>1240.67</v>
      </c>
    </row>
    <row r="376" spans="1:11" hidden="1" x14ac:dyDescent="0.2">
      <c r="A376" s="19">
        <f>IF(Info!$D$7=2,IF(OR($T$7&lt;D375,$T$7&gt;E375),0,"X"),0)</f>
        <v>0</v>
      </c>
      <c r="B376" s="19">
        <f>IF(Info!$D$7=2,IF(OR($R$7&lt;D375,$R$7&gt;E375),0,"X"),0)</f>
        <v>0</v>
      </c>
      <c r="D376" s="20" t="s">
        <v>30</v>
      </c>
      <c r="E376" s="20" t="s">
        <v>30</v>
      </c>
      <c r="F376" s="21" t="s">
        <v>31</v>
      </c>
      <c r="G376" s="20">
        <v>1370.57</v>
      </c>
      <c r="H376" s="20">
        <v>1403.02</v>
      </c>
      <c r="I376" s="20">
        <v>1548.02</v>
      </c>
      <c r="J376" s="20">
        <v>1133.99</v>
      </c>
      <c r="K376" s="20">
        <v>1111.04</v>
      </c>
    </row>
    <row r="377" spans="1:11" hidden="1" x14ac:dyDescent="0.2">
      <c r="A377" s="19">
        <f>IF(Info!$D$7=1,IF(OR($T$7&lt;D377,$T$7&gt;E377),0,"X"),0)</f>
        <v>0</v>
      </c>
      <c r="B377" s="19">
        <f>IF(Info!$D$7=1,IF(OR($R$7&lt;D377,$R$7&gt;E377),0,"X"),0)</f>
        <v>0</v>
      </c>
      <c r="D377" s="20">
        <v>3610</v>
      </c>
      <c r="E377" s="20">
        <v>3629.99</v>
      </c>
      <c r="F377" s="21" t="s">
        <v>29</v>
      </c>
      <c r="G377" s="20">
        <v>1537.31</v>
      </c>
      <c r="H377" s="20">
        <v>1573.64</v>
      </c>
      <c r="I377" s="20">
        <v>1736.4</v>
      </c>
      <c r="J377" s="20">
        <v>1272.06</v>
      </c>
      <c r="K377" s="20">
        <v>1246.43</v>
      </c>
    </row>
    <row r="378" spans="1:11" hidden="1" x14ac:dyDescent="0.2">
      <c r="A378" s="19">
        <f>IF(Info!$D$7=2,IF(OR($T$7&lt;D377,$T$7&gt;E377),0,"X"),0)</f>
        <v>0</v>
      </c>
      <c r="B378" s="19">
        <f>IF(Info!$D$7=2,IF(OR($R$7&lt;D377,$R$7&gt;E377),0,"X"),0)</f>
        <v>0</v>
      </c>
      <c r="D378" s="20" t="s">
        <v>30</v>
      </c>
      <c r="E378" s="20" t="s">
        <v>30</v>
      </c>
      <c r="F378" s="21" t="s">
        <v>31</v>
      </c>
      <c r="G378" s="20">
        <v>1376.69</v>
      </c>
      <c r="H378" s="20">
        <v>1409.23</v>
      </c>
      <c r="I378" s="20">
        <v>1554.98</v>
      </c>
      <c r="J378" s="20">
        <v>1139.1600000000001</v>
      </c>
      <c r="K378" s="20">
        <v>1116.21</v>
      </c>
    </row>
    <row r="379" spans="1:11" hidden="1" x14ac:dyDescent="0.2">
      <c r="A379" s="19">
        <f>IF(Info!$D$7=1,IF(OR($T$7&lt;D379,$T$7&gt;E379),0,"X"),0)</f>
        <v>0</v>
      </c>
      <c r="B379" s="19">
        <f>IF(Info!$D$7=1,IF(OR($R$7&lt;D379,$R$7&gt;E379),0,"X"),0)</f>
        <v>0</v>
      </c>
      <c r="D379" s="20">
        <v>3630</v>
      </c>
      <c r="E379" s="20">
        <v>3649.99</v>
      </c>
      <c r="F379" s="21" t="s">
        <v>29</v>
      </c>
      <c r="G379" s="20">
        <v>1544.2</v>
      </c>
      <c r="H379" s="20">
        <v>1580.6</v>
      </c>
      <c r="I379" s="20">
        <v>1744.06</v>
      </c>
      <c r="J379" s="20">
        <v>1277.83</v>
      </c>
      <c r="K379" s="20">
        <v>1252.21</v>
      </c>
    </row>
    <row r="380" spans="1:11" hidden="1" x14ac:dyDescent="0.2">
      <c r="A380" s="19">
        <f>IF(Info!$D$7=2,IF(OR($T$7&lt;D379,$T$7&gt;E379),0,"X"),0)</f>
        <v>0</v>
      </c>
      <c r="B380" s="19">
        <f>IF(Info!$D$7=2,IF(OR($R$7&lt;D379,$R$7&gt;E379),0,"X"),0)</f>
        <v>0</v>
      </c>
      <c r="D380" s="20" t="s">
        <v>30</v>
      </c>
      <c r="E380" s="20" t="s">
        <v>30</v>
      </c>
      <c r="F380" s="21" t="s">
        <v>31</v>
      </c>
      <c r="G380" s="20">
        <v>1382.86</v>
      </c>
      <c r="H380" s="20">
        <v>1415.46</v>
      </c>
      <c r="I380" s="20">
        <v>1561.84</v>
      </c>
      <c r="J380" s="20">
        <v>1144.33</v>
      </c>
      <c r="K380" s="20">
        <v>1121.3800000000001</v>
      </c>
    </row>
    <row r="381" spans="1:11" hidden="1" x14ac:dyDescent="0.2">
      <c r="A381" s="19">
        <f>IF(Info!$D$7=1,IF(OR($T$7&lt;D381,$T$7&gt;E381),0,"X"),0)</f>
        <v>0</v>
      </c>
      <c r="B381" s="19">
        <f>IF(Info!$D$7=1,IF(OR($R$7&lt;D381,$R$7&gt;E381),0,"X"),0)</f>
        <v>0</v>
      </c>
      <c r="D381" s="20">
        <v>3650</v>
      </c>
      <c r="E381" s="20">
        <v>3669.99</v>
      </c>
      <c r="F381" s="21" t="s">
        <v>29</v>
      </c>
      <c r="G381" s="20">
        <v>1551.03</v>
      </c>
      <c r="H381" s="20">
        <v>1587.55</v>
      </c>
      <c r="I381" s="20">
        <v>1751.83</v>
      </c>
      <c r="J381" s="20">
        <v>1283.6099999999999</v>
      </c>
      <c r="K381" s="20">
        <v>1257.98</v>
      </c>
    </row>
    <row r="382" spans="1:11" hidden="1" x14ac:dyDescent="0.2">
      <c r="A382" s="19">
        <f>IF(Info!$D$7=2,IF(OR($T$7&lt;D381,$T$7&gt;E381),0,"X"),0)</f>
        <v>0</v>
      </c>
      <c r="B382" s="19">
        <f>IF(Info!$D$7=2,IF(OR($R$7&lt;D381,$R$7&gt;E381),0,"X"),0)</f>
        <v>0</v>
      </c>
      <c r="D382" s="20" t="s">
        <v>30</v>
      </c>
      <c r="E382" s="20" t="s">
        <v>30</v>
      </c>
      <c r="F382" s="21" t="s">
        <v>31</v>
      </c>
      <c r="G382" s="20">
        <v>1388.98</v>
      </c>
      <c r="H382" s="20">
        <v>1421.69</v>
      </c>
      <c r="I382" s="20">
        <v>1568.8</v>
      </c>
      <c r="J382" s="20">
        <v>1149.5</v>
      </c>
      <c r="K382" s="20">
        <v>1126.55</v>
      </c>
    </row>
    <row r="383" spans="1:11" hidden="1" x14ac:dyDescent="0.2">
      <c r="A383" s="19">
        <f>IF(Info!$D$7=1,IF(OR($T$7&lt;D383,$T$7&gt;E383),0,"X"),0)</f>
        <v>0</v>
      </c>
      <c r="B383" s="19">
        <f>IF(Info!$D$7=1,IF(OR($R$7&lt;D383,$R$7&gt;E383),0,"X"),0)</f>
        <v>0</v>
      </c>
      <c r="D383" s="20">
        <v>3670</v>
      </c>
      <c r="E383" s="20">
        <v>3689.99</v>
      </c>
      <c r="F383" s="21" t="s">
        <v>29</v>
      </c>
      <c r="G383" s="20">
        <v>1557.86</v>
      </c>
      <c r="H383" s="20">
        <v>1594.49</v>
      </c>
      <c r="I383" s="20">
        <v>1759.61</v>
      </c>
      <c r="J383" s="20">
        <v>1289.3699999999999</v>
      </c>
      <c r="K383" s="20">
        <v>1263.75</v>
      </c>
    </row>
    <row r="384" spans="1:11" hidden="1" x14ac:dyDescent="0.2">
      <c r="A384" s="19">
        <f>IF(Info!$D$7=2,IF(OR($T$7&lt;D383,$T$7&gt;E383),0,"X"),0)</f>
        <v>0</v>
      </c>
      <c r="B384" s="19">
        <f>IF(Info!$D$7=2,IF(OR($R$7&lt;D383,$R$7&gt;E383),0,"X"),0)</f>
        <v>0</v>
      </c>
      <c r="D384" s="20" t="s">
        <v>30</v>
      </c>
      <c r="E384" s="20" t="s">
        <v>30</v>
      </c>
      <c r="F384" s="21" t="s">
        <v>31</v>
      </c>
      <c r="G384" s="20">
        <v>1395.1</v>
      </c>
      <c r="H384" s="20">
        <v>1427.9</v>
      </c>
      <c r="I384" s="20">
        <v>1575.77</v>
      </c>
      <c r="J384" s="20">
        <v>1154.6600000000001</v>
      </c>
      <c r="K384" s="20">
        <v>1131.72</v>
      </c>
    </row>
    <row r="385" spans="1:11" hidden="1" x14ac:dyDescent="0.2">
      <c r="A385" s="19">
        <f>IF(Info!$D$7=1,IF(OR($T$7&lt;D385,$T$7&gt;E385),0,"X"),0)</f>
        <v>0</v>
      </c>
      <c r="B385" s="19">
        <f>IF(Info!$D$7=1,IF(OR($R$7&lt;D385,$R$7&gt;E385),0,"X"),0)</f>
        <v>0</v>
      </c>
      <c r="D385" s="20">
        <v>3690</v>
      </c>
      <c r="E385" s="20">
        <v>3709.99</v>
      </c>
      <c r="F385" s="21" t="s">
        <v>29</v>
      </c>
      <c r="G385" s="20">
        <v>1564.64</v>
      </c>
      <c r="H385" s="20">
        <v>1601.39</v>
      </c>
      <c r="I385" s="20">
        <v>1767.26</v>
      </c>
      <c r="J385" s="20">
        <v>1295.08</v>
      </c>
      <c r="K385" s="20">
        <v>1269.46</v>
      </c>
    </row>
    <row r="386" spans="1:11" hidden="1" x14ac:dyDescent="0.2">
      <c r="A386" s="19">
        <f>IF(Info!$D$7=2,IF(OR($T$7&lt;D385,$T$7&gt;E385),0,"X"),0)</f>
        <v>0</v>
      </c>
      <c r="B386" s="19">
        <f>IF(Info!$D$7=2,IF(OR($R$7&lt;D385,$R$7&gt;E385),0,"X"),0)</f>
        <v>0</v>
      </c>
      <c r="D386" s="20" t="s">
        <v>30</v>
      </c>
      <c r="E386" s="20" t="s">
        <v>30</v>
      </c>
      <c r="F386" s="21" t="s">
        <v>31</v>
      </c>
      <c r="G386" s="20">
        <v>1401.17</v>
      </c>
      <c r="H386" s="20">
        <v>1434.08</v>
      </c>
      <c r="I386" s="20">
        <v>1582.62</v>
      </c>
      <c r="J386" s="20">
        <v>1159.78</v>
      </c>
      <c r="K386" s="20">
        <v>1136.83</v>
      </c>
    </row>
    <row r="387" spans="1:11" hidden="1" x14ac:dyDescent="0.2">
      <c r="A387" s="19">
        <f>IF(Info!$D$7=1,IF(OR($T$7&lt;D387,$T$7&gt;E387),0,"X"),0)</f>
        <v>0</v>
      </c>
      <c r="B387" s="19">
        <f>IF(Info!$D$7=1,IF(OR($R$7&lt;D387,$R$7&gt;E387),0,"X"),0)</f>
        <v>0</v>
      </c>
      <c r="D387" s="20">
        <v>3710</v>
      </c>
      <c r="E387" s="20">
        <v>3729.99</v>
      </c>
      <c r="F387" s="21" t="s">
        <v>29</v>
      </c>
      <c r="G387" s="20">
        <v>1571.46</v>
      </c>
      <c r="H387" s="20">
        <v>1608.28</v>
      </c>
      <c r="I387" s="20">
        <v>1775.04</v>
      </c>
      <c r="J387" s="20">
        <v>1300.8599999999999</v>
      </c>
      <c r="K387" s="20">
        <v>1275.23</v>
      </c>
    </row>
    <row r="388" spans="1:11" hidden="1" x14ac:dyDescent="0.2">
      <c r="A388" s="19">
        <f>IF(Info!$D$7=2,IF(OR($T$7&lt;D387,$T$7&gt;E387),0,"X"),0)</f>
        <v>0</v>
      </c>
      <c r="B388" s="19">
        <f>IF(Info!$D$7=2,IF(OR($R$7&lt;D387,$R$7&gt;E387),0,"X"),0)</f>
        <v>0</v>
      </c>
      <c r="D388" s="20" t="s">
        <v>30</v>
      </c>
      <c r="E388" s="20" t="s">
        <v>30</v>
      </c>
      <c r="F388" s="21" t="s">
        <v>31</v>
      </c>
      <c r="G388" s="20">
        <v>1407.28</v>
      </c>
      <c r="H388" s="20">
        <v>1440.25</v>
      </c>
      <c r="I388" s="20">
        <v>1589.59</v>
      </c>
      <c r="J388" s="20">
        <v>1164.95</v>
      </c>
      <c r="K388" s="20">
        <v>1142</v>
      </c>
    </row>
    <row r="389" spans="1:11" hidden="1" x14ac:dyDescent="0.2">
      <c r="A389" s="19">
        <f>IF(Info!$D$7=1,IF(OR($T$7&lt;D389,$T$7&gt;E389),0,"X"),0)</f>
        <v>0</v>
      </c>
      <c r="B389" s="19">
        <f>IF(Info!$D$7=1,IF(OR($R$7&lt;D389,$R$7&gt;E389),0,"X"),0)</f>
        <v>0</v>
      </c>
      <c r="D389" s="20">
        <v>3730</v>
      </c>
      <c r="E389" s="20">
        <v>3749.99</v>
      </c>
      <c r="F389" s="21" t="s">
        <v>29</v>
      </c>
      <c r="G389" s="20">
        <v>1578.24</v>
      </c>
      <c r="H389" s="20">
        <v>1615.17</v>
      </c>
      <c r="I389" s="20">
        <v>1782.69</v>
      </c>
      <c r="J389" s="20">
        <v>1306.6300000000001</v>
      </c>
      <c r="K389" s="20">
        <v>1281.01</v>
      </c>
    </row>
    <row r="390" spans="1:11" hidden="1" x14ac:dyDescent="0.2">
      <c r="A390" s="19">
        <f>IF(Info!$D$7=2,IF(OR($T$7&lt;D389,$T$7&gt;E389),0,"X"),0)</f>
        <v>0</v>
      </c>
      <c r="B390" s="19">
        <f>IF(Info!$D$7=2,IF(OR($R$7&lt;D389,$R$7&gt;E389),0,"X"),0)</f>
        <v>0</v>
      </c>
      <c r="D390" s="20" t="s">
        <v>30</v>
      </c>
      <c r="E390" s="20" t="s">
        <v>30</v>
      </c>
      <c r="F390" s="21" t="s">
        <v>31</v>
      </c>
      <c r="G390" s="20">
        <v>1413.35</v>
      </c>
      <c r="H390" s="20">
        <v>1446.42</v>
      </c>
      <c r="I390" s="20">
        <v>1596.44</v>
      </c>
      <c r="J390" s="20">
        <v>1170.1099999999999</v>
      </c>
      <c r="K390" s="20">
        <v>1147.17</v>
      </c>
    </row>
    <row r="391" spans="1:11" hidden="1" x14ac:dyDescent="0.2">
      <c r="A391" s="19">
        <f>IF(Info!$D$7=1,IF(OR($T$7&lt;D391,$T$7&gt;E391),0,"X"),0)</f>
        <v>0</v>
      </c>
      <c r="B391" s="19">
        <f>IF(Info!$D$7=1,IF(OR($R$7&lt;D391,$R$7&gt;E391),0,"X"),0)</f>
        <v>0</v>
      </c>
      <c r="D391" s="20">
        <v>3750</v>
      </c>
      <c r="E391" s="20">
        <v>3769.99</v>
      </c>
      <c r="F391" s="21" t="s">
        <v>29</v>
      </c>
      <c r="G391" s="20">
        <v>1585.07</v>
      </c>
      <c r="H391" s="20">
        <v>1622.06</v>
      </c>
      <c r="I391" s="20">
        <v>1790.35</v>
      </c>
      <c r="J391" s="20">
        <v>1312.4</v>
      </c>
      <c r="K391" s="20">
        <v>1286.78</v>
      </c>
    </row>
    <row r="392" spans="1:11" hidden="1" x14ac:dyDescent="0.2">
      <c r="A392" s="19">
        <f>IF(Info!$D$7=2,IF(OR($T$7&lt;D391,$T$7&gt;E391),0,"X"),0)</f>
        <v>0</v>
      </c>
      <c r="B392" s="19">
        <f>IF(Info!$D$7=2,IF(OR($R$7&lt;D391,$R$7&gt;E391),0,"X"),0)</f>
        <v>0</v>
      </c>
      <c r="D392" s="20" t="s">
        <v>30</v>
      </c>
      <c r="E392" s="20" t="s">
        <v>30</v>
      </c>
      <c r="F392" s="21" t="s">
        <v>31</v>
      </c>
      <c r="G392" s="20">
        <v>1419.46</v>
      </c>
      <c r="H392" s="20">
        <v>1452.59</v>
      </c>
      <c r="I392" s="20">
        <v>1603.3</v>
      </c>
      <c r="J392" s="20">
        <v>1175.29</v>
      </c>
      <c r="K392" s="20">
        <v>1152.3399999999999</v>
      </c>
    </row>
    <row r="393" spans="1:11" hidden="1" x14ac:dyDescent="0.2">
      <c r="A393" s="19">
        <f>IF(Info!$D$7=1,IF(OR($T$7&lt;D393,$T$7&gt;E393),0,"X"),0)</f>
        <v>0</v>
      </c>
      <c r="B393" s="19">
        <f>IF(Info!$D$7=1,IF(OR($R$7&lt;D393,$R$7&gt;E393),0,"X"),0)</f>
        <v>0</v>
      </c>
      <c r="D393" s="20">
        <v>3770</v>
      </c>
      <c r="E393" s="20">
        <v>3789.99</v>
      </c>
      <c r="F393" s="21" t="s">
        <v>29</v>
      </c>
      <c r="G393" s="20">
        <v>1591.85</v>
      </c>
      <c r="H393" s="20">
        <v>1628.95</v>
      </c>
      <c r="I393" s="20">
        <v>1798.13</v>
      </c>
      <c r="J393" s="20">
        <v>1318.17</v>
      </c>
      <c r="K393" s="20">
        <v>1292.55</v>
      </c>
    </row>
    <row r="394" spans="1:11" hidden="1" x14ac:dyDescent="0.2">
      <c r="A394" s="19">
        <f>IF(Info!$D$7=2,IF(OR($T$7&lt;D393,$T$7&gt;E393),0,"X"),0)</f>
        <v>0</v>
      </c>
      <c r="B394" s="19">
        <f>IF(Info!$D$7=2,IF(OR($R$7&lt;D393,$R$7&gt;E393),0,"X"),0)</f>
        <v>0</v>
      </c>
      <c r="D394" s="20" t="s">
        <v>30</v>
      </c>
      <c r="E394" s="20" t="s">
        <v>30</v>
      </c>
      <c r="F394" s="21" t="s">
        <v>31</v>
      </c>
      <c r="G394" s="20">
        <v>1425.53</v>
      </c>
      <c r="H394" s="20">
        <v>1458.76</v>
      </c>
      <c r="I394" s="20">
        <v>1610.26</v>
      </c>
      <c r="J394" s="20">
        <v>1180.45</v>
      </c>
      <c r="K394" s="20">
        <v>1157.51</v>
      </c>
    </row>
    <row r="395" spans="1:11" hidden="1" x14ac:dyDescent="0.2">
      <c r="A395" s="19">
        <f>IF(Info!$D$7=1,IF(OR($T$7&lt;D395,$T$7&gt;E395),0,"X"),0)</f>
        <v>0</v>
      </c>
      <c r="B395" s="19">
        <f>IF(Info!$D$7=1,IF(OR($R$7&lt;D395,$R$7&gt;E395),0,"X"),0)</f>
        <v>0</v>
      </c>
      <c r="D395" s="20">
        <v>3790</v>
      </c>
      <c r="E395" s="20">
        <v>3809.99</v>
      </c>
      <c r="F395" s="21" t="s">
        <v>29</v>
      </c>
      <c r="G395" s="20">
        <v>1598.62</v>
      </c>
      <c r="H395" s="20">
        <v>1635.78</v>
      </c>
      <c r="I395" s="20">
        <v>1805.78</v>
      </c>
      <c r="J395" s="20">
        <v>1323.95</v>
      </c>
      <c r="K395" s="20">
        <v>1298.27</v>
      </c>
    </row>
    <row r="396" spans="1:11" hidden="1" x14ac:dyDescent="0.2">
      <c r="A396" s="19">
        <f>IF(Info!$D$7=2,IF(OR($T$7&lt;D395,$T$7&gt;E395),0,"X"),0)</f>
        <v>0</v>
      </c>
      <c r="B396" s="19">
        <f>IF(Info!$D$7=2,IF(OR($R$7&lt;D395,$R$7&gt;E395),0,"X"),0)</f>
        <v>0</v>
      </c>
      <c r="D396" s="20" t="s">
        <v>30</v>
      </c>
      <c r="E396" s="20" t="s">
        <v>30</v>
      </c>
      <c r="F396" s="21" t="s">
        <v>31</v>
      </c>
      <c r="G396" s="20">
        <v>1431.6</v>
      </c>
      <c r="H396" s="20">
        <v>1464.88</v>
      </c>
      <c r="I396" s="20">
        <v>1617.12</v>
      </c>
      <c r="J396" s="20">
        <v>1185.6199999999999</v>
      </c>
      <c r="K396" s="20">
        <v>1162.6300000000001</v>
      </c>
    </row>
    <row r="397" spans="1:11" hidden="1" x14ac:dyDescent="0.2">
      <c r="A397" s="19">
        <f>IF(Info!$D$7=1,IF(OR($T$7&lt;D397,$T$7&gt;E397),0,"X"),0)</f>
        <v>0</v>
      </c>
      <c r="B397" s="19">
        <f>IF(Info!$D$7=1,IF(OR($R$7&lt;D397,$R$7&gt;E397),0,"X"),0)</f>
        <v>0</v>
      </c>
      <c r="D397" s="20">
        <v>3810</v>
      </c>
      <c r="E397" s="20">
        <v>3829.99</v>
      </c>
      <c r="F397" s="21" t="s">
        <v>29</v>
      </c>
      <c r="G397" s="20">
        <v>1605.39</v>
      </c>
      <c r="H397" s="20">
        <v>1642.67</v>
      </c>
      <c r="I397" s="20">
        <v>1813.44</v>
      </c>
      <c r="J397" s="20">
        <v>1329.72</v>
      </c>
      <c r="K397" s="20">
        <v>1304.03</v>
      </c>
    </row>
    <row r="398" spans="1:11" hidden="1" x14ac:dyDescent="0.2">
      <c r="A398" s="19">
        <f>IF(Info!$D$7=2,IF(OR($T$7&lt;D397,$T$7&gt;E397),0,"X"),0)</f>
        <v>0</v>
      </c>
      <c r="B398" s="19">
        <f>IF(Info!$D$7=2,IF(OR($R$7&lt;D397,$R$7&gt;E397),0,"X"),0)</f>
        <v>0</v>
      </c>
      <c r="D398" s="20" t="s">
        <v>30</v>
      </c>
      <c r="E398" s="20" t="s">
        <v>30</v>
      </c>
      <c r="F398" s="21" t="s">
        <v>31</v>
      </c>
      <c r="G398" s="20">
        <v>1437.66</v>
      </c>
      <c r="H398" s="20">
        <v>1471.05</v>
      </c>
      <c r="I398" s="20">
        <v>1623.98</v>
      </c>
      <c r="J398" s="20">
        <v>1190.79</v>
      </c>
      <c r="K398" s="20">
        <v>1167.79</v>
      </c>
    </row>
    <row r="399" spans="1:11" hidden="1" x14ac:dyDescent="0.2">
      <c r="A399" s="19">
        <f>IF(Info!$D$7=1,IF(OR($T$7&lt;D399,$T$7&gt;E399),0,"X"),0)</f>
        <v>0</v>
      </c>
      <c r="B399" s="19">
        <f>IF(Info!$D$7=1,IF(OR($R$7&lt;D399,$R$7&gt;E399),0,"X"),0)</f>
        <v>0</v>
      </c>
      <c r="D399" s="20">
        <v>3830</v>
      </c>
      <c r="E399" s="20">
        <v>3849.99</v>
      </c>
      <c r="F399" s="21" t="s">
        <v>29</v>
      </c>
      <c r="G399" s="20">
        <v>1612.11</v>
      </c>
      <c r="H399" s="20">
        <v>1649.51</v>
      </c>
      <c r="I399" s="20">
        <v>1821.21</v>
      </c>
      <c r="J399" s="20">
        <v>1335.49</v>
      </c>
      <c r="K399" s="20">
        <v>1309.81</v>
      </c>
    </row>
    <row r="400" spans="1:11" hidden="1" x14ac:dyDescent="0.2">
      <c r="A400" s="19">
        <f>IF(Info!$D$7=2,IF(OR($T$7&lt;D399,$T$7&gt;E399),0,"X"),0)</f>
        <v>0</v>
      </c>
      <c r="B400" s="19">
        <f>IF(Info!$D$7=2,IF(OR($R$7&lt;D399,$R$7&gt;E399),0,"X"),0)</f>
        <v>0</v>
      </c>
      <c r="D400" s="20" t="s">
        <v>30</v>
      </c>
      <c r="E400" s="20" t="s">
        <v>30</v>
      </c>
      <c r="F400" s="21" t="s">
        <v>31</v>
      </c>
      <c r="G400" s="20">
        <v>1443.68</v>
      </c>
      <c r="H400" s="20">
        <v>1477.17</v>
      </c>
      <c r="I400" s="20">
        <v>1630.94</v>
      </c>
      <c r="J400" s="20">
        <v>1195.96</v>
      </c>
      <c r="K400" s="20">
        <v>1172.96</v>
      </c>
    </row>
    <row r="401" spans="1:11" hidden="1" x14ac:dyDescent="0.2">
      <c r="A401" s="19">
        <f>IF(Info!$D$7=1,IF(OR($T$7&lt;D401,$T$7&gt;E401),0,"X"),0)</f>
        <v>0</v>
      </c>
      <c r="B401" s="19">
        <f>IF(Info!$D$7=1,IF(OR($R$7&lt;D401,$R$7&gt;E401),0,"X"),0)</f>
        <v>0</v>
      </c>
      <c r="D401" s="20">
        <v>3850</v>
      </c>
      <c r="E401" s="20">
        <v>3869.99</v>
      </c>
      <c r="F401" s="21" t="s">
        <v>29</v>
      </c>
      <c r="G401" s="20">
        <v>1618.87</v>
      </c>
      <c r="H401" s="20">
        <v>1656.34</v>
      </c>
      <c r="I401" s="20">
        <v>1828.87</v>
      </c>
      <c r="J401" s="20">
        <v>1341.21</v>
      </c>
      <c r="K401" s="20">
        <v>1315.58</v>
      </c>
    </row>
    <row r="402" spans="1:11" hidden="1" x14ac:dyDescent="0.2">
      <c r="A402" s="19">
        <f>IF(Info!$D$7=2,IF(OR($T$7&lt;D401,$T$7&gt;E401),0,"X"),0)</f>
        <v>0</v>
      </c>
      <c r="B402" s="19">
        <f>IF(Info!$D$7=2,IF(OR($R$7&lt;D401,$R$7&gt;E401),0,"X"),0)</f>
        <v>0</v>
      </c>
      <c r="D402" s="20" t="s">
        <v>30</v>
      </c>
      <c r="E402" s="20" t="s">
        <v>30</v>
      </c>
      <c r="F402" s="21" t="s">
        <v>31</v>
      </c>
      <c r="G402" s="20">
        <v>1449.74</v>
      </c>
      <c r="H402" s="20">
        <v>1483.29</v>
      </c>
      <c r="I402" s="20">
        <v>1637.8</v>
      </c>
      <c r="J402" s="20">
        <v>1201.08</v>
      </c>
      <c r="K402" s="20">
        <v>1178.1300000000001</v>
      </c>
    </row>
    <row r="403" spans="1:11" hidden="1" x14ac:dyDescent="0.2">
      <c r="A403" s="19">
        <f>IF(Info!$D$7=1,IF(OR($T$7&lt;D403,$T$7&gt;E403),0,"X"),0)</f>
        <v>0</v>
      </c>
      <c r="B403" s="19">
        <f>IF(Info!$D$7=1,IF(OR($R$7&lt;D403,$R$7&gt;E403),0,"X"),0)</f>
        <v>0</v>
      </c>
      <c r="D403" s="20">
        <v>3870</v>
      </c>
      <c r="E403" s="20">
        <v>3889.99</v>
      </c>
      <c r="F403" s="21" t="s">
        <v>29</v>
      </c>
      <c r="G403" s="20">
        <v>1625.59</v>
      </c>
      <c r="H403" s="20">
        <v>1663.17</v>
      </c>
      <c r="I403" s="20">
        <v>1836.52</v>
      </c>
      <c r="J403" s="20">
        <v>1346.97</v>
      </c>
      <c r="K403" s="20">
        <v>1321.35</v>
      </c>
    </row>
    <row r="404" spans="1:11" hidden="1" x14ac:dyDescent="0.2">
      <c r="A404" s="19">
        <f>IF(Info!$D$7=2,IF(OR($T$7&lt;D403,$T$7&gt;E403),0,"X"),0)</f>
        <v>0</v>
      </c>
      <c r="B404" s="19">
        <f>IF(Info!$D$7=2,IF(OR($R$7&lt;D403,$R$7&gt;E403),0,"X"),0)</f>
        <v>0</v>
      </c>
      <c r="D404" s="20" t="s">
        <v>30</v>
      </c>
      <c r="E404" s="20" t="s">
        <v>30</v>
      </c>
      <c r="F404" s="21" t="s">
        <v>31</v>
      </c>
      <c r="G404" s="20">
        <v>1455.76</v>
      </c>
      <c r="H404" s="20">
        <v>1489.41</v>
      </c>
      <c r="I404" s="20">
        <v>1644.65</v>
      </c>
      <c r="J404" s="20">
        <v>1206.25</v>
      </c>
      <c r="K404" s="20">
        <v>1183.3</v>
      </c>
    </row>
    <row r="405" spans="1:11" hidden="1" x14ac:dyDescent="0.2">
      <c r="A405" s="19">
        <f>IF(Info!$D$7=1,IF(OR($T$7&lt;D405,$T$7&gt;E405),0,"X"),0)</f>
        <v>0</v>
      </c>
      <c r="B405" s="19">
        <f>IF(Info!$D$7=1,IF(OR($R$7&lt;D405,$R$7&gt;E405),0,"X"),0)</f>
        <v>0</v>
      </c>
      <c r="D405" s="20">
        <v>3890</v>
      </c>
      <c r="E405" s="20">
        <v>3909.99</v>
      </c>
      <c r="F405" s="21" t="s">
        <v>29</v>
      </c>
      <c r="G405" s="20">
        <v>1632.31</v>
      </c>
      <c r="H405" s="20">
        <v>1670</v>
      </c>
      <c r="I405" s="20">
        <v>1844.19</v>
      </c>
      <c r="J405" s="20">
        <v>1352.75</v>
      </c>
      <c r="K405" s="20">
        <v>1327.12</v>
      </c>
    </row>
    <row r="406" spans="1:11" hidden="1" x14ac:dyDescent="0.2">
      <c r="A406" s="19">
        <f>IF(Info!$D$7=2,IF(OR($T$7&lt;D405,$T$7&gt;E405),0,"X"),0)</f>
        <v>0</v>
      </c>
      <c r="B406" s="19">
        <f>IF(Info!$D$7=2,IF(OR($R$7&lt;D405,$R$7&gt;E405),0,"X"),0)</f>
        <v>0</v>
      </c>
      <c r="D406" s="20" t="s">
        <v>30</v>
      </c>
      <c r="E406" s="20" t="s">
        <v>30</v>
      </c>
      <c r="F406" s="21" t="s">
        <v>31</v>
      </c>
      <c r="G406" s="20">
        <v>1461.77</v>
      </c>
      <c r="H406" s="20">
        <v>1495.52</v>
      </c>
      <c r="I406" s="20">
        <v>1651.51</v>
      </c>
      <c r="J406" s="20">
        <v>1211.42</v>
      </c>
      <c r="K406" s="20">
        <v>1188.47</v>
      </c>
    </row>
    <row r="407" spans="1:11" hidden="1" x14ac:dyDescent="0.2">
      <c r="A407" s="19">
        <f>IF(Info!$D$7=1,IF(OR($T$7&lt;D407,$T$7&gt;E407),0,"X"),0)</f>
        <v>0</v>
      </c>
      <c r="B407" s="19">
        <f>IF(Info!$D$7=1,IF(OR($R$7&lt;D407,$R$7&gt;E407),0,"X"),0)</f>
        <v>0</v>
      </c>
      <c r="D407" s="20">
        <v>3910</v>
      </c>
      <c r="E407" s="20">
        <v>3929.99</v>
      </c>
      <c r="F407" s="21" t="s">
        <v>29</v>
      </c>
      <c r="G407" s="20">
        <v>1639.02</v>
      </c>
      <c r="H407" s="20">
        <v>1676.78</v>
      </c>
      <c r="I407" s="20">
        <v>1851.85</v>
      </c>
      <c r="J407" s="20">
        <v>1358.52</v>
      </c>
      <c r="K407" s="20">
        <v>1332.9</v>
      </c>
    </row>
    <row r="408" spans="1:11" hidden="1" x14ac:dyDescent="0.2">
      <c r="A408" s="19">
        <f>IF(Info!$D$7=2,IF(OR($T$7&lt;D407,$T$7&gt;E407),0,"X"),0)</f>
        <v>0</v>
      </c>
      <c r="B408" s="19">
        <f>IF(Info!$D$7=2,IF(OR($R$7&lt;D407,$R$7&gt;E407),0,"X"),0)</f>
        <v>0</v>
      </c>
      <c r="D408" s="20" t="s">
        <v>30</v>
      </c>
      <c r="E408" s="20" t="s">
        <v>30</v>
      </c>
      <c r="F408" s="21" t="s">
        <v>31</v>
      </c>
      <c r="G408" s="20">
        <v>1467.78</v>
      </c>
      <c r="H408" s="20">
        <v>1501.6</v>
      </c>
      <c r="I408" s="20">
        <v>1658.37</v>
      </c>
      <c r="J408" s="20">
        <v>1216.58</v>
      </c>
      <c r="K408" s="20">
        <v>1193.6400000000001</v>
      </c>
    </row>
    <row r="409" spans="1:11" hidden="1" x14ac:dyDescent="0.2">
      <c r="A409" s="19">
        <f>IF(Info!$D$7=1,IF(OR($T$7&lt;D409,$T$7&gt;E409),0,"X"),0)</f>
        <v>0</v>
      </c>
      <c r="B409" s="19">
        <f>IF(Info!$D$7=1,IF(OR($R$7&lt;D409,$R$7&gt;E409),0,"X"),0)</f>
        <v>0</v>
      </c>
      <c r="D409" s="20">
        <v>3930</v>
      </c>
      <c r="E409" s="20">
        <v>3949.99</v>
      </c>
      <c r="F409" s="21" t="s">
        <v>29</v>
      </c>
      <c r="G409" s="20">
        <v>1645.74</v>
      </c>
      <c r="H409" s="20">
        <v>1683.61</v>
      </c>
      <c r="I409" s="20">
        <v>1859.5</v>
      </c>
      <c r="J409" s="20">
        <v>1364.29</v>
      </c>
      <c r="K409" s="20">
        <v>1338.67</v>
      </c>
    </row>
    <row r="410" spans="1:11" hidden="1" x14ac:dyDescent="0.2">
      <c r="A410" s="19">
        <f>IF(Info!$D$7=2,IF(OR($T$7&lt;D409,$T$7&gt;E409),0,"X"),0)</f>
        <v>0</v>
      </c>
      <c r="B410" s="19">
        <f>IF(Info!$D$7=2,IF(OR($R$7&lt;D409,$R$7&gt;E409),0,"X"),0)</f>
        <v>0</v>
      </c>
      <c r="D410" s="20" t="s">
        <v>30</v>
      </c>
      <c r="E410" s="20" t="s">
        <v>30</v>
      </c>
      <c r="F410" s="21" t="s">
        <v>31</v>
      </c>
      <c r="G410" s="20">
        <v>1473.8</v>
      </c>
      <c r="H410" s="20">
        <v>1507.71</v>
      </c>
      <c r="I410" s="20">
        <v>1665.22</v>
      </c>
      <c r="J410" s="20">
        <v>1221.76</v>
      </c>
      <c r="K410" s="20">
        <v>1198.81</v>
      </c>
    </row>
    <row r="411" spans="1:11" hidden="1" x14ac:dyDescent="0.2">
      <c r="A411" s="19">
        <f>IF(Info!$D$7=1,IF(OR($T$7&lt;D411,$T$7&gt;E411),0,"X"),0)</f>
        <v>0</v>
      </c>
      <c r="B411" s="19">
        <f>IF(Info!$D$7=1,IF(OR($R$7&lt;D411,$R$7&gt;E411),0,"X"),0)</f>
        <v>0</v>
      </c>
      <c r="D411" s="20">
        <v>3950</v>
      </c>
      <c r="E411" s="20">
        <v>3969.99</v>
      </c>
      <c r="F411" s="21" t="s">
        <v>29</v>
      </c>
      <c r="G411" s="20">
        <v>1652.39</v>
      </c>
      <c r="H411" s="20">
        <v>1690.39</v>
      </c>
      <c r="I411" s="20">
        <v>1867.16</v>
      </c>
      <c r="J411" s="20">
        <v>1370.01</v>
      </c>
      <c r="K411" s="20">
        <v>1344.38</v>
      </c>
    </row>
    <row r="412" spans="1:11" hidden="1" x14ac:dyDescent="0.2">
      <c r="A412" s="19">
        <f>IF(Info!$D$7=2,IF(OR($T$7&lt;D411,$T$7&gt;E411),0,"X"),0)</f>
        <v>0</v>
      </c>
      <c r="B412" s="19">
        <f>IF(Info!$D$7=2,IF(OR($R$7&lt;D411,$R$7&gt;E411),0,"X"),0)</f>
        <v>0</v>
      </c>
      <c r="D412" s="20" t="s">
        <v>30</v>
      </c>
      <c r="E412" s="20" t="s">
        <v>30</v>
      </c>
      <c r="F412" s="21" t="s">
        <v>31</v>
      </c>
      <c r="G412" s="20">
        <v>1479.76</v>
      </c>
      <c r="H412" s="20">
        <v>1513.78</v>
      </c>
      <c r="I412" s="20">
        <v>1672.08</v>
      </c>
      <c r="J412" s="20">
        <v>1226.8699999999999</v>
      </c>
      <c r="K412" s="20">
        <v>1203.92</v>
      </c>
    </row>
    <row r="413" spans="1:11" hidden="1" x14ac:dyDescent="0.2">
      <c r="A413" s="19">
        <f>IF(Info!$D$7=1,IF(OR($T$7&lt;D413,$T$7&gt;E413),0,"X"),0)</f>
        <v>0</v>
      </c>
      <c r="B413" s="19">
        <f>IF(Info!$D$7=1,IF(OR($R$7&lt;D413,$R$7&gt;E413),0,"X"),0)</f>
        <v>0</v>
      </c>
      <c r="D413" s="20">
        <v>3970</v>
      </c>
      <c r="E413" s="20">
        <v>3989.99</v>
      </c>
      <c r="F413" s="21" t="s">
        <v>29</v>
      </c>
      <c r="G413" s="20">
        <v>1659.11</v>
      </c>
      <c r="H413" s="20">
        <v>1697.16</v>
      </c>
      <c r="I413" s="20">
        <v>1874.81</v>
      </c>
      <c r="J413" s="20">
        <v>1375.78</v>
      </c>
      <c r="K413" s="20">
        <v>1350.16</v>
      </c>
    </row>
    <row r="414" spans="1:11" hidden="1" x14ac:dyDescent="0.2">
      <c r="A414" s="19">
        <f>IF(Info!$D$7=2,IF(OR($T$7&lt;D413,$T$7&gt;E413),0,"X"),0)</f>
        <v>0</v>
      </c>
      <c r="B414" s="19">
        <f>IF(Info!$D$7=2,IF(OR($R$7&lt;D413,$R$7&gt;E413),0,"X"),0)</f>
        <v>0</v>
      </c>
      <c r="D414" s="20" t="s">
        <v>30</v>
      </c>
      <c r="E414" s="20" t="s">
        <v>30</v>
      </c>
      <c r="F414" s="21" t="s">
        <v>31</v>
      </c>
      <c r="G414" s="20">
        <v>1485.77</v>
      </c>
      <c r="H414" s="20">
        <v>1519.84</v>
      </c>
      <c r="I414" s="20">
        <v>1678.94</v>
      </c>
      <c r="J414" s="20">
        <v>1232.04</v>
      </c>
      <c r="K414" s="20">
        <v>1209.0999999999999</v>
      </c>
    </row>
    <row r="415" spans="1:11" hidden="1" x14ac:dyDescent="0.2">
      <c r="A415" s="19">
        <f>IF(Info!$D$7=1,IF(OR($T$7&lt;D415,$T$7&gt;E415),0,"X"),0)</f>
        <v>0</v>
      </c>
      <c r="B415" s="19">
        <f>IF(Info!$D$7=1,IF(OR($R$7&lt;D415,$R$7&gt;E415),0,"X"),0)</f>
        <v>0</v>
      </c>
      <c r="D415" s="20">
        <v>3990</v>
      </c>
      <c r="E415" s="20">
        <v>4009.99</v>
      </c>
      <c r="F415" s="21" t="s">
        <v>29</v>
      </c>
      <c r="G415" s="20">
        <v>1665.76</v>
      </c>
      <c r="H415" s="20">
        <v>1703.93</v>
      </c>
      <c r="I415" s="20">
        <v>1882.47</v>
      </c>
      <c r="J415" s="20">
        <v>1381.55</v>
      </c>
      <c r="K415" s="20">
        <v>1355.93</v>
      </c>
    </row>
    <row r="416" spans="1:11" hidden="1" x14ac:dyDescent="0.2">
      <c r="A416" s="19">
        <f>IF(Info!$D$7=2,IF(OR($T$7&lt;D415,$T$7&gt;E415),0,"X"),0)</f>
        <v>0</v>
      </c>
      <c r="B416" s="19">
        <f>IF(Info!$D$7=2,IF(OR($R$7&lt;D415,$R$7&gt;E415),0,"X"),0)</f>
        <v>0</v>
      </c>
      <c r="D416" s="20" t="s">
        <v>30</v>
      </c>
      <c r="E416" s="20" t="s">
        <v>30</v>
      </c>
      <c r="F416" s="21" t="s">
        <v>31</v>
      </c>
      <c r="G416" s="20">
        <v>1491.73</v>
      </c>
      <c r="H416" s="20">
        <v>1525.91</v>
      </c>
      <c r="I416" s="20">
        <v>1685.79</v>
      </c>
      <c r="J416" s="20">
        <v>1237.21</v>
      </c>
      <c r="K416" s="20">
        <v>1214.26</v>
      </c>
    </row>
    <row r="417" spans="1:11" hidden="1" x14ac:dyDescent="0.2">
      <c r="A417" s="19">
        <f>IF(Info!$D$7=1,IF(OR($T$7&lt;D417,$T$7&gt;E417),0,"X"),0)</f>
        <v>0</v>
      </c>
      <c r="B417" s="19">
        <f>IF(Info!$D$7=1,IF(OR($R$7&lt;D417,$R$7&gt;E417),0,"X"),0)</f>
        <v>0</v>
      </c>
      <c r="D417" s="20">
        <v>4010</v>
      </c>
      <c r="E417" s="20">
        <v>4029.99</v>
      </c>
      <c r="F417" s="21" t="s">
        <v>29</v>
      </c>
      <c r="G417" s="20">
        <v>1672.42</v>
      </c>
      <c r="H417" s="20">
        <v>1710.64</v>
      </c>
      <c r="I417" s="20">
        <v>1890.13</v>
      </c>
      <c r="J417" s="20">
        <v>1387.32</v>
      </c>
      <c r="K417" s="20">
        <v>1361.7</v>
      </c>
    </row>
    <row r="418" spans="1:11" hidden="1" x14ac:dyDescent="0.2">
      <c r="A418" s="19">
        <f>IF(Info!$D$7=2,IF(OR($T$7&lt;D417,$T$7&gt;E417),0,"X"),0)</f>
        <v>0</v>
      </c>
      <c r="B418" s="19">
        <f>IF(Info!$D$7=2,IF(OR($R$7&lt;D417,$R$7&gt;E417),0,"X"),0)</f>
        <v>0</v>
      </c>
      <c r="D418" s="20" t="s">
        <v>30</v>
      </c>
      <c r="E418" s="20" t="s">
        <v>30</v>
      </c>
      <c r="F418" s="21" t="s">
        <v>31</v>
      </c>
      <c r="G418" s="20">
        <v>1497.69</v>
      </c>
      <c r="H418" s="20">
        <v>1531.92</v>
      </c>
      <c r="I418" s="20">
        <v>1692.65</v>
      </c>
      <c r="J418" s="20">
        <v>1242.3800000000001</v>
      </c>
      <c r="K418" s="20">
        <v>1219.43</v>
      </c>
    </row>
    <row r="419" spans="1:11" hidden="1" x14ac:dyDescent="0.2">
      <c r="A419" s="19">
        <f>IF(Info!$D$7=1,IF(OR($T$7&lt;D419,$T$7&gt;E419),0,"X"),0)</f>
        <v>0</v>
      </c>
      <c r="B419" s="19">
        <f>IF(Info!$D$7=1,IF(OR($R$7&lt;D419,$R$7&gt;E419),0,"X"),0)</f>
        <v>0</v>
      </c>
      <c r="D419" s="20">
        <v>4030</v>
      </c>
      <c r="E419" s="20">
        <v>4049.99</v>
      </c>
      <c r="F419" s="21" t="s">
        <v>29</v>
      </c>
      <c r="G419" s="20">
        <v>1679.07</v>
      </c>
      <c r="H419" s="20">
        <v>1717.42</v>
      </c>
      <c r="I419" s="20">
        <v>1897.79</v>
      </c>
      <c r="J419" s="20">
        <v>1393.1</v>
      </c>
      <c r="K419" s="20">
        <v>1367.47</v>
      </c>
    </row>
    <row r="420" spans="1:11" hidden="1" x14ac:dyDescent="0.2">
      <c r="A420" s="19">
        <f>IF(Info!$D$7=2,IF(OR($T$7&lt;D419,$T$7&gt;E419),0,"X"),0)</f>
        <v>0</v>
      </c>
      <c r="B420" s="19">
        <f>IF(Info!$D$7=2,IF(OR($R$7&lt;D419,$R$7&gt;E419),0,"X"),0)</f>
        <v>0</v>
      </c>
      <c r="D420" s="20" t="s">
        <v>30</v>
      </c>
      <c r="E420" s="20" t="s">
        <v>30</v>
      </c>
      <c r="F420" s="21" t="s">
        <v>31</v>
      </c>
      <c r="G420" s="20">
        <v>1503.65</v>
      </c>
      <c r="H420" s="20">
        <v>1537.99</v>
      </c>
      <c r="I420" s="20">
        <v>1699.51</v>
      </c>
      <c r="J420" s="20">
        <v>1247.55</v>
      </c>
      <c r="K420" s="20">
        <v>1224.5999999999999</v>
      </c>
    </row>
    <row r="421" spans="1:11" hidden="1" x14ac:dyDescent="0.2">
      <c r="A421" s="19">
        <f>IF(Info!$D$7=1,IF(OR($T$7&lt;D421,$T$7&gt;E421),0,"X"),0)</f>
        <v>0</v>
      </c>
      <c r="B421" s="19">
        <f>IF(Info!$D$7=1,IF(OR($R$7&lt;D421,$R$7&gt;E421),0,"X"),0)</f>
        <v>0</v>
      </c>
      <c r="D421" s="20">
        <v>4050</v>
      </c>
      <c r="E421" s="20">
        <v>4069.99</v>
      </c>
      <c r="F421" s="21" t="s">
        <v>29</v>
      </c>
      <c r="G421" s="20">
        <v>1685.73</v>
      </c>
      <c r="H421" s="20">
        <v>1724.2</v>
      </c>
      <c r="I421" s="20">
        <v>1905.33</v>
      </c>
      <c r="J421" s="20">
        <v>1398.87</v>
      </c>
      <c r="K421" s="20">
        <v>1373.25</v>
      </c>
    </row>
    <row r="422" spans="1:11" hidden="1" x14ac:dyDescent="0.2">
      <c r="A422" s="19">
        <f>IF(Info!$D$7=2,IF(OR($T$7&lt;D421,$T$7&gt;E421),0,"X"),0)</f>
        <v>0</v>
      </c>
      <c r="B422" s="19">
        <f>IF(Info!$D$7=2,IF(OR($R$7&lt;D421,$R$7&gt;E421),0,"X"),0)</f>
        <v>0</v>
      </c>
      <c r="D422" s="20" t="s">
        <v>30</v>
      </c>
      <c r="E422" s="20" t="s">
        <v>30</v>
      </c>
      <c r="F422" s="21" t="s">
        <v>31</v>
      </c>
      <c r="G422" s="20">
        <v>1509.61</v>
      </c>
      <c r="H422" s="20">
        <v>1544.06</v>
      </c>
      <c r="I422" s="20">
        <v>1706.26</v>
      </c>
      <c r="J422" s="20">
        <v>1252.72</v>
      </c>
      <c r="K422" s="20">
        <v>1229.77</v>
      </c>
    </row>
    <row r="423" spans="1:11" hidden="1" x14ac:dyDescent="0.2">
      <c r="A423" s="19">
        <f>IF(Info!$D$7=1,IF(OR($T$7&lt;D423,$T$7&gt;E423),0,"X"),0)</f>
        <v>0</v>
      </c>
      <c r="B423" s="19">
        <f>IF(Info!$D$7=1,IF(OR($R$7&lt;D423,$R$7&gt;E423),0,"X"),0)</f>
        <v>0</v>
      </c>
      <c r="D423" s="20">
        <v>4070</v>
      </c>
      <c r="E423" s="20">
        <v>4089.99</v>
      </c>
      <c r="F423" s="21" t="s">
        <v>29</v>
      </c>
      <c r="G423" s="20">
        <v>1692.33</v>
      </c>
      <c r="H423" s="20">
        <v>1730.85</v>
      </c>
      <c r="I423" s="20">
        <v>1912.98</v>
      </c>
      <c r="J423" s="20">
        <v>1404.57</v>
      </c>
      <c r="K423" s="20">
        <v>1378.95</v>
      </c>
    </row>
    <row r="424" spans="1:11" hidden="1" x14ac:dyDescent="0.2">
      <c r="A424" s="19">
        <f>IF(Info!$D$7=2,IF(OR($T$7&lt;D423,$T$7&gt;E423),0,"X"),0)</f>
        <v>0</v>
      </c>
      <c r="B424" s="19">
        <f>IF(Info!$D$7=2,IF(OR($R$7&lt;D423,$R$7&gt;E423),0,"X"),0)</f>
        <v>0</v>
      </c>
      <c r="D424" s="20" t="s">
        <v>30</v>
      </c>
      <c r="E424" s="20" t="s">
        <v>30</v>
      </c>
      <c r="F424" s="21" t="s">
        <v>31</v>
      </c>
      <c r="G424" s="20">
        <v>1515.52</v>
      </c>
      <c r="H424" s="20">
        <v>1550.02</v>
      </c>
      <c r="I424" s="20">
        <v>1713.11</v>
      </c>
      <c r="J424" s="20">
        <v>1257.83</v>
      </c>
      <c r="K424" s="20">
        <v>1234.8800000000001</v>
      </c>
    </row>
    <row r="425" spans="1:11" hidden="1" x14ac:dyDescent="0.2">
      <c r="A425" s="19">
        <f>IF(Info!$D$7=1,IF(OR($T$7&lt;D425,$T$7&gt;E425),0,"X"),0)</f>
        <v>0</v>
      </c>
      <c r="B425" s="19">
        <f>IF(Info!$D$7=1,IF(OR($R$7&lt;D425,$R$7&gt;E425),0,"X"),0)</f>
        <v>0</v>
      </c>
      <c r="D425" s="20">
        <v>4090</v>
      </c>
      <c r="E425" s="20">
        <v>4109.99</v>
      </c>
      <c r="F425" s="21" t="s">
        <v>29</v>
      </c>
      <c r="G425" s="20">
        <v>1698.99</v>
      </c>
      <c r="H425" s="20">
        <v>1737.62</v>
      </c>
      <c r="I425" s="20">
        <v>1920.64</v>
      </c>
      <c r="J425" s="20">
        <v>1410.35</v>
      </c>
      <c r="K425" s="20">
        <v>1384.72</v>
      </c>
    </row>
    <row r="426" spans="1:11" hidden="1" x14ac:dyDescent="0.2">
      <c r="A426" s="19">
        <f>IF(Info!$D$7=2,IF(OR($T$7&lt;D425,$T$7&gt;E425),0,"X"),0)</f>
        <v>0</v>
      </c>
      <c r="B426" s="19">
        <f>IF(Info!$D$7=2,IF(OR($R$7&lt;D425,$R$7&gt;E425),0,"X"),0)</f>
        <v>0</v>
      </c>
      <c r="D426" s="20" t="s">
        <v>30</v>
      </c>
      <c r="E426" s="20" t="s">
        <v>30</v>
      </c>
      <c r="F426" s="21" t="s">
        <v>31</v>
      </c>
      <c r="G426" s="20">
        <v>1521.48</v>
      </c>
      <c r="H426" s="20">
        <v>1556.08</v>
      </c>
      <c r="I426" s="20">
        <v>1719.97</v>
      </c>
      <c r="J426" s="20">
        <v>1263</v>
      </c>
      <c r="K426" s="20">
        <v>1240.05</v>
      </c>
    </row>
    <row r="427" spans="1:11" hidden="1" x14ac:dyDescent="0.2">
      <c r="A427" s="19">
        <f>IF(Info!$D$7=1,IF(OR($T$7&lt;D427,$T$7&gt;E427),0,"X"),0)</f>
        <v>0</v>
      </c>
      <c r="B427" s="19">
        <f>IF(Info!$D$7=1,IF(OR($R$7&lt;D427,$R$7&gt;E427),0,"X"),0)</f>
        <v>0</v>
      </c>
      <c r="D427" s="20">
        <v>4110</v>
      </c>
      <c r="E427" s="20">
        <v>4129.99</v>
      </c>
      <c r="F427" s="21" t="s">
        <v>29</v>
      </c>
      <c r="G427" s="20">
        <v>1705.58</v>
      </c>
      <c r="H427" s="20">
        <v>1744.34</v>
      </c>
      <c r="I427" s="20">
        <v>1928.18</v>
      </c>
      <c r="J427" s="20">
        <v>1416.12</v>
      </c>
      <c r="K427" s="20">
        <v>1390.5</v>
      </c>
    </row>
    <row r="428" spans="1:11" hidden="1" x14ac:dyDescent="0.2">
      <c r="A428" s="19">
        <f>IF(Info!$D$7=2,IF(OR($T$7&lt;D427,$T$7&gt;E427),0,"X"),0)</f>
        <v>0</v>
      </c>
      <c r="B428" s="19">
        <f>IF(Info!$D$7=2,IF(OR($R$7&lt;D427,$R$7&gt;E427),0,"X"),0)</f>
        <v>0</v>
      </c>
      <c r="D428" s="20" t="s">
        <v>30</v>
      </c>
      <c r="E428" s="20" t="s">
        <v>30</v>
      </c>
      <c r="F428" s="21" t="s">
        <v>31</v>
      </c>
      <c r="G428" s="20">
        <v>1527.38</v>
      </c>
      <c r="H428" s="20">
        <v>1562.09</v>
      </c>
      <c r="I428" s="20">
        <v>1726.73</v>
      </c>
      <c r="J428" s="20">
        <v>1268.17</v>
      </c>
      <c r="K428" s="20">
        <v>1245.22</v>
      </c>
    </row>
    <row r="429" spans="1:11" hidden="1" x14ac:dyDescent="0.2">
      <c r="A429" s="19">
        <f>IF(Info!$D$7=1,IF(OR($T$7&lt;D429,$T$7&gt;E429),0,"X"),0)</f>
        <v>0</v>
      </c>
      <c r="B429" s="19">
        <f>IF(Info!$D$7=1,IF(OR($R$7&lt;D429,$R$7&gt;E429),0,"X"),0)</f>
        <v>0</v>
      </c>
      <c r="D429" s="20">
        <v>4130</v>
      </c>
      <c r="E429" s="20">
        <v>4149.99</v>
      </c>
      <c r="F429" s="21" t="s">
        <v>29</v>
      </c>
      <c r="G429" s="20">
        <v>1712.18</v>
      </c>
      <c r="H429" s="20">
        <v>1751</v>
      </c>
      <c r="I429" s="20">
        <v>1935.84</v>
      </c>
      <c r="J429" s="20">
        <v>1421.89</v>
      </c>
      <c r="K429" s="20">
        <v>1396.27</v>
      </c>
    </row>
    <row r="430" spans="1:11" hidden="1" x14ac:dyDescent="0.2">
      <c r="A430" s="19">
        <f>IF(Info!$D$7=2,IF(OR($T$7&lt;D429,$T$7&gt;E429),0,"X"),0)</f>
        <v>0</v>
      </c>
      <c r="B430" s="19">
        <f>IF(Info!$D$7=2,IF(OR($R$7&lt;D429,$R$7&gt;E429),0,"X"),0)</f>
        <v>0</v>
      </c>
      <c r="D430" s="20" t="s">
        <v>30</v>
      </c>
      <c r="E430" s="20" t="s">
        <v>30</v>
      </c>
      <c r="F430" s="21" t="s">
        <v>31</v>
      </c>
      <c r="G430" s="20">
        <v>1533.29</v>
      </c>
      <c r="H430" s="20">
        <v>1568.06</v>
      </c>
      <c r="I430" s="20">
        <v>1733.59</v>
      </c>
      <c r="J430" s="20">
        <v>1273.3399999999999</v>
      </c>
      <c r="K430" s="20">
        <v>1250.3900000000001</v>
      </c>
    </row>
    <row r="431" spans="1:11" hidden="1" x14ac:dyDescent="0.2">
      <c r="A431" s="19">
        <f>IF(Info!$D$7=1,IF(OR($T$7&lt;D431,$T$7&gt;E431),0,"X"),0)</f>
        <v>0</v>
      </c>
      <c r="B431" s="19">
        <f>IF(Info!$D$7=1,IF(OR($R$7&lt;D431,$R$7&gt;E431),0,"X"),0)</f>
        <v>0</v>
      </c>
      <c r="D431" s="20">
        <v>4150</v>
      </c>
      <c r="E431" s="20">
        <v>4169.99</v>
      </c>
      <c r="F431" s="21" t="s">
        <v>29</v>
      </c>
      <c r="G431" s="20">
        <v>1718.77</v>
      </c>
      <c r="H431" s="20">
        <v>1757.7</v>
      </c>
      <c r="I431" s="20">
        <v>1943.49</v>
      </c>
      <c r="J431" s="20">
        <v>1427.66</v>
      </c>
      <c r="K431" s="20">
        <v>1402.04</v>
      </c>
    </row>
    <row r="432" spans="1:11" hidden="1" x14ac:dyDescent="0.2">
      <c r="A432" s="19">
        <f>IF(Info!$D$7=2,IF(OR($T$7&lt;D431,$T$7&gt;E431),0,"X"),0)</f>
        <v>0</v>
      </c>
      <c r="B432" s="19">
        <f>IF(Info!$D$7=2,IF(OR($R$7&lt;D431,$R$7&gt;E431),0,"X"),0)</f>
        <v>0</v>
      </c>
      <c r="D432" s="20" t="s">
        <v>30</v>
      </c>
      <c r="E432" s="20" t="s">
        <v>30</v>
      </c>
      <c r="F432" s="21" t="s">
        <v>31</v>
      </c>
      <c r="G432" s="20">
        <v>1539.2</v>
      </c>
      <c r="H432" s="20">
        <v>1574.06</v>
      </c>
      <c r="I432" s="20">
        <v>1740.44</v>
      </c>
      <c r="J432" s="20">
        <v>1278.5</v>
      </c>
      <c r="K432" s="20">
        <v>1255.56</v>
      </c>
    </row>
    <row r="433" spans="1:11" hidden="1" x14ac:dyDescent="0.2">
      <c r="A433" s="19">
        <f>IF(Info!$D$7=1,IF(OR($T$7&lt;D433,$T$7&gt;E433),0,"X"),0)</f>
        <v>0</v>
      </c>
      <c r="B433" s="19">
        <f>IF(Info!$D$7=1,IF(OR($R$7&lt;D433,$R$7&gt;E433),0,"X"),0)</f>
        <v>0</v>
      </c>
      <c r="D433" s="20">
        <v>4170</v>
      </c>
      <c r="E433" s="20">
        <v>4189.99</v>
      </c>
      <c r="F433" s="21" t="s">
        <v>29</v>
      </c>
      <c r="G433" s="20">
        <v>1725.31</v>
      </c>
      <c r="H433" s="20">
        <v>1764.36</v>
      </c>
      <c r="I433" s="20">
        <v>1951.03</v>
      </c>
      <c r="J433" s="20">
        <v>1433.44</v>
      </c>
      <c r="K433" s="20">
        <v>1407.76</v>
      </c>
    </row>
    <row r="434" spans="1:11" hidden="1" x14ac:dyDescent="0.2">
      <c r="A434" s="19">
        <f>IF(Info!$D$7=2,IF(OR($T$7&lt;D433,$T$7&gt;E433),0,"X"),0)</f>
        <v>0</v>
      </c>
      <c r="B434" s="19">
        <f>IF(Info!$D$7=2,IF(OR($R$7&lt;D433,$R$7&gt;E433),0,"X"),0)</f>
        <v>0</v>
      </c>
      <c r="D434" s="20" t="s">
        <v>30</v>
      </c>
      <c r="E434" s="20" t="s">
        <v>30</v>
      </c>
      <c r="F434" s="21" t="s">
        <v>31</v>
      </c>
      <c r="G434" s="20">
        <v>1545.05</v>
      </c>
      <c r="H434" s="20">
        <v>1580.03</v>
      </c>
      <c r="I434" s="20">
        <v>1747.19</v>
      </c>
      <c r="J434" s="20">
        <v>1283.68</v>
      </c>
      <c r="K434" s="20">
        <v>1260.68</v>
      </c>
    </row>
    <row r="435" spans="1:11" hidden="1" x14ac:dyDescent="0.2">
      <c r="A435" s="19">
        <f>IF(Info!$D$7=1,IF(OR($T$7&lt;D435,$T$7&gt;E435),0,"X"),0)</f>
        <v>0</v>
      </c>
      <c r="B435" s="19">
        <f>IF(Info!$D$7=1,IF(OR($R$7&lt;D435,$R$7&gt;E435),0,"X"),0)</f>
        <v>0</v>
      </c>
      <c r="D435" s="20">
        <v>4190</v>
      </c>
      <c r="E435" s="20">
        <v>4209.99</v>
      </c>
      <c r="F435" s="21" t="s">
        <v>29</v>
      </c>
      <c r="G435" s="20">
        <v>1731.91</v>
      </c>
      <c r="H435" s="20">
        <v>1771.02</v>
      </c>
      <c r="I435" s="20">
        <v>1958.56</v>
      </c>
      <c r="J435" s="20">
        <v>1439.21</v>
      </c>
      <c r="K435" s="20">
        <v>1413.53</v>
      </c>
    </row>
    <row r="436" spans="1:11" hidden="1" x14ac:dyDescent="0.2">
      <c r="A436" s="19">
        <f>IF(Info!$D$7=2,IF(OR($T$7&lt;D435,$T$7&gt;E435),0,"X"),0)</f>
        <v>0</v>
      </c>
      <c r="B436" s="19">
        <f>IF(Info!$D$7=2,IF(OR($R$7&lt;D435,$R$7&gt;E435),0,"X"),0)</f>
        <v>0</v>
      </c>
      <c r="D436" s="20" t="s">
        <v>30</v>
      </c>
      <c r="E436" s="20" t="s">
        <v>30</v>
      </c>
      <c r="F436" s="21" t="s">
        <v>31</v>
      </c>
      <c r="G436" s="20">
        <v>1550.96</v>
      </c>
      <c r="H436" s="20">
        <v>1585.99</v>
      </c>
      <c r="I436" s="20">
        <v>1753.94</v>
      </c>
      <c r="J436" s="20">
        <v>1288.8399999999999</v>
      </c>
      <c r="K436" s="20">
        <v>1265.8499999999999</v>
      </c>
    </row>
    <row r="437" spans="1:11" hidden="1" x14ac:dyDescent="0.2">
      <c r="A437" s="19">
        <f>IF(Info!$D$7=1,IF(OR($T$7&lt;D437,$T$7&gt;E437),0,"X"),0)</f>
        <v>0</v>
      </c>
      <c r="B437" s="19">
        <f>IF(Info!$D$7=1,IF(OR($R$7&lt;D437,$R$7&gt;E437),0,"X"),0)</f>
        <v>0</v>
      </c>
      <c r="D437" s="20">
        <v>4210</v>
      </c>
      <c r="E437" s="20">
        <v>4229.99</v>
      </c>
      <c r="F437" s="21" t="s">
        <v>29</v>
      </c>
      <c r="G437" s="20">
        <v>1738.44</v>
      </c>
      <c r="H437" s="20">
        <v>1777.68</v>
      </c>
      <c r="I437" s="20">
        <v>1966.23</v>
      </c>
      <c r="J437" s="20">
        <v>1444.98</v>
      </c>
      <c r="K437" s="20">
        <v>1419.3</v>
      </c>
    </row>
    <row r="438" spans="1:11" hidden="1" x14ac:dyDescent="0.2">
      <c r="A438" s="19">
        <f>IF(Info!$D$7=2,IF(OR($T$7&lt;D437,$T$7&gt;E437),0,"X"),0)</f>
        <v>0</v>
      </c>
      <c r="B438" s="19">
        <f>IF(Info!$D$7=2,IF(OR($R$7&lt;D437,$R$7&gt;E437),0,"X"),0)</f>
        <v>0</v>
      </c>
      <c r="D438" s="20" t="s">
        <v>30</v>
      </c>
      <c r="E438" s="20" t="s">
        <v>30</v>
      </c>
      <c r="F438" s="21" t="s">
        <v>31</v>
      </c>
      <c r="G438" s="20">
        <v>1556.81</v>
      </c>
      <c r="H438" s="20">
        <v>1591.95</v>
      </c>
      <c r="I438" s="20">
        <v>1760.8</v>
      </c>
      <c r="J438" s="20">
        <v>1294.01</v>
      </c>
      <c r="K438" s="20">
        <v>1271.02</v>
      </c>
    </row>
    <row r="439" spans="1:11" hidden="1" x14ac:dyDescent="0.2">
      <c r="A439" s="19">
        <f>IF(Info!$D$7=1,IF(OR($T$7&lt;D439,$T$7&gt;E439),0,"X"),0)</f>
        <v>0</v>
      </c>
      <c r="B439" s="19">
        <f>IF(Info!$D$7=1,IF(OR($R$7&lt;D439,$R$7&gt;E439),0,"X"),0)</f>
        <v>0</v>
      </c>
      <c r="D439" s="20">
        <v>4230</v>
      </c>
      <c r="E439" s="20">
        <v>4249.99</v>
      </c>
      <c r="F439" s="21" t="s">
        <v>29</v>
      </c>
      <c r="G439" s="20">
        <v>1744.98</v>
      </c>
      <c r="H439" s="20">
        <v>1784.33</v>
      </c>
      <c r="I439" s="20">
        <v>1973.77</v>
      </c>
      <c r="J439" s="20">
        <v>1450.7</v>
      </c>
      <c r="K439" s="20">
        <v>1425.08</v>
      </c>
    </row>
    <row r="440" spans="1:11" hidden="1" x14ac:dyDescent="0.2">
      <c r="A440" s="19">
        <f>IF(Info!$D$7=2,IF(OR($T$7&lt;D439,$T$7&gt;E439),0,"X"),0)</f>
        <v>0</v>
      </c>
      <c r="B440" s="19">
        <f>IF(Info!$D$7=2,IF(OR($R$7&lt;D439,$R$7&gt;E439),0,"X"),0)</f>
        <v>0</v>
      </c>
      <c r="D440" s="20" t="s">
        <v>30</v>
      </c>
      <c r="E440" s="20" t="s">
        <v>30</v>
      </c>
      <c r="F440" s="21" t="s">
        <v>31</v>
      </c>
      <c r="G440" s="20">
        <v>1562.67</v>
      </c>
      <c r="H440" s="20">
        <v>1597.91</v>
      </c>
      <c r="I440" s="20">
        <v>1767.55</v>
      </c>
      <c r="J440" s="20">
        <v>1299.1300000000001</v>
      </c>
      <c r="K440" s="20">
        <v>1276.19</v>
      </c>
    </row>
    <row r="441" spans="1:11" hidden="1" x14ac:dyDescent="0.2">
      <c r="A441" s="19">
        <f>IF(Info!$D$7=1,IF(OR($T$7&lt;D441,$T$7&gt;E441),0,"X"),0)</f>
        <v>0</v>
      </c>
      <c r="B441" s="19">
        <f>IF(Info!$D$7=1,IF(OR($R$7&lt;D441,$R$7&gt;E441),0,"X"),0)</f>
        <v>0</v>
      </c>
      <c r="D441" s="20">
        <v>4250</v>
      </c>
      <c r="E441" s="20">
        <v>4269.99</v>
      </c>
      <c r="F441" s="21" t="s">
        <v>29</v>
      </c>
      <c r="G441" s="20">
        <v>1751.58</v>
      </c>
      <c r="H441" s="20">
        <v>1790.98</v>
      </c>
      <c r="I441" s="20">
        <v>1981.42</v>
      </c>
      <c r="J441" s="20">
        <v>1456.47</v>
      </c>
      <c r="K441" s="20">
        <v>1430.85</v>
      </c>
    </row>
    <row r="442" spans="1:11" hidden="1" x14ac:dyDescent="0.2">
      <c r="A442" s="19">
        <f>IF(Info!$D$7=2,IF(OR($T$7&lt;D441,$T$7&gt;E441),0,"X"),0)</f>
        <v>0</v>
      </c>
      <c r="B442" s="19">
        <f>IF(Info!$D$7=2,IF(OR($R$7&lt;D441,$R$7&gt;E441),0,"X"),0)</f>
        <v>0</v>
      </c>
      <c r="D442" s="20" t="s">
        <v>30</v>
      </c>
      <c r="E442" s="20" t="s">
        <v>30</v>
      </c>
      <c r="F442" s="21" t="s">
        <v>31</v>
      </c>
      <c r="G442" s="20">
        <v>1568.58</v>
      </c>
      <c r="H442" s="20">
        <v>1603.87</v>
      </c>
      <c r="I442" s="20">
        <v>1774.41</v>
      </c>
      <c r="J442" s="20">
        <v>1304.3</v>
      </c>
      <c r="K442" s="20">
        <v>1281.3499999999999</v>
      </c>
    </row>
    <row r="443" spans="1:11" hidden="1" x14ac:dyDescent="0.2">
      <c r="A443" s="19">
        <f>IF(Info!$D$7=1,IF(OR($T$7&lt;D443,$T$7&gt;E443),0,"X"),0)</f>
        <v>0</v>
      </c>
      <c r="B443" s="19">
        <f>IF(Info!$D$7=1,IF(OR($R$7&lt;D443,$R$7&gt;E443),0,"X"),0)</f>
        <v>0</v>
      </c>
      <c r="D443" s="20">
        <v>4270</v>
      </c>
      <c r="E443" s="20">
        <v>4289.99</v>
      </c>
      <c r="F443" s="21" t="s">
        <v>29</v>
      </c>
      <c r="G443" s="20">
        <v>1758.11</v>
      </c>
      <c r="H443" s="20">
        <v>1797.58</v>
      </c>
      <c r="I443" s="20">
        <v>1988.96</v>
      </c>
      <c r="J443" s="20">
        <v>1462.24</v>
      </c>
      <c r="K443" s="20">
        <v>1436.62</v>
      </c>
    </row>
    <row r="444" spans="1:11" hidden="1" x14ac:dyDescent="0.2">
      <c r="A444" s="19">
        <f>IF(Info!$D$7=2,IF(OR($T$7&lt;D443,$T$7&gt;E443),0,"X"),0)</f>
        <v>0</v>
      </c>
      <c r="B444" s="19">
        <f>IF(Info!$D$7=2,IF(OR($R$7&lt;D443,$R$7&gt;E443),0,"X"),0)</f>
        <v>0</v>
      </c>
      <c r="D444" s="20" t="s">
        <v>30</v>
      </c>
      <c r="E444" s="20" t="s">
        <v>30</v>
      </c>
      <c r="F444" s="21" t="s">
        <v>31</v>
      </c>
      <c r="G444" s="20">
        <v>1574.43</v>
      </c>
      <c r="H444" s="20">
        <v>1609.78</v>
      </c>
      <c r="I444" s="20">
        <v>1781.16</v>
      </c>
      <c r="J444" s="20">
        <v>1309.47</v>
      </c>
      <c r="K444" s="20">
        <v>1286.53</v>
      </c>
    </row>
    <row r="445" spans="1:11" hidden="1" x14ac:dyDescent="0.2">
      <c r="A445" s="19">
        <f>IF(Info!$D$7=1,IF(OR($T$7&lt;D445,$T$7&gt;E445),0,"X"),0)</f>
        <v>0</v>
      </c>
      <c r="B445" s="19">
        <f>IF(Info!$D$7=1,IF(OR($R$7&lt;D445,$R$7&gt;E445),0,"X"),0)</f>
        <v>0</v>
      </c>
      <c r="D445" s="20">
        <v>4290</v>
      </c>
      <c r="E445" s="20">
        <v>4309.99</v>
      </c>
      <c r="F445" s="21" t="s">
        <v>29</v>
      </c>
      <c r="G445" s="20">
        <v>1764.59</v>
      </c>
      <c r="H445" s="20">
        <v>1804.18</v>
      </c>
      <c r="I445" s="20">
        <v>1996.51</v>
      </c>
      <c r="J445" s="20">
        <v>1468.01</v>
      </c>
      <c r="K445" s="20">
        <v>1442.39</v>
      </c>
    </row>
    <row r="446" spans="1:11" hidden="1" x14ac:dyDescent="0.2">
      <c r="A446" s="19">
        <f>IF(Info!$D$7=2,IF(OR($T$7&lt;D445,$T$7&gt;E445),0,"X"),0)</f>
        <v>0</v>
      </c>
      <c r="B446" s="19">
        <f>IF(Info!$D$7=2,IF(OR($R$7&lt;D445,$R$7&gt;E445),0,"X"),0)</f>
        <v>0</v>
      </c>
      <c r="D446" s="20" t="s">
        <v>30</v>
      </c>
      <c r="E446" s="20" t="s">
        <v>30</v>
      </c>
      <c r="F446" s="21" t="s">
        <v>31</v>
      </c>
      <c r="G446" s="20">
        <v>1580.23</v>
      </c>
      <c r="H446" s="20">
        <v>1615.68</v>
      </c>
      <c r="I446" s="20">
        <v>1787.92</v>
      </c>
      <c r="J446" s="20">
        <v>1314.64</v>
      </c>
      <c r="K446" s="20">
        <v>1291.69</v>
      </c>
    </row>
    <row r="447" spans="1:11" hidden="1" x14ac:dyDescent="0.2">
      <c r="A447" s="19">
        <f>IF(Info!$D$7=1,IF(OR($T$7&lt;D447,$T$7&gt;E447),0,"X"),0)</f>
        <v>0</v>
      </c>
      <c r="B447" s="19">
        <f>IF(Info!$D$7=1,IF(OR($R$7&lt;D447,$R$7&gt;E447),0,"X"),0)</f>
        <v>0</v>
      </c>
      <c r="D447" s="20">
        <v>4310</v>
      </c>
      <c r="E447" s="20">
        <v>4329.99</v>
      </c>
      <c r="F447" s="21" t="s">
        <v>29</v>
      </c>
      <c r="G447" s="20">
        <v>1771.14</v>
      </c>
      <c r="H447" s="20">
        <v>1810.78</v>
      </c>
      <c r="I447" s="20">
        <v>2004.04</v>
      </c>
      <c r="J447" s="20">
        <v>1473.79</v>
      </c>
      <c r="K447" s="20">
        <v>1448.16</v>
      </c>
    </row>
    <row r="448" spans="1:11" hidden="1" x14ac:dyDescent="0.2">
      <c r="A448" s="19">
        <f>IF(Info!$D$7=2,IF(OR($T$7&lt;D447,$T$7&gt;E447),0,"X"),0)</f>
        <v>0</v>
      </c>
      <c r="B448" s="19">
        <f>IF(Info!$D$7=2,IF(OR($R$7&lt;D447,$R$7&gt;E447),0,"X"),0)</f>
        <v>0</v>
      </c>
      <c r="D448" s="20" t="s">
        <v>30</v>
      </c>
      <c r="E448" s="20" t="s">
        <v>30</v>
      </c>
      <c r="F448" s="21" t="s">
        <v>31</v>
      </c>
      <c r="G448" s="20">
        <v>1586.09</v>
      </c>
      <c r="H448" s="20">
        <v>1621.59</v>
      </c>
      <c r="I448" s="20">
        <v>1794.67</v>
      </c>
      <c r="J448" s="20">
        <v>1319.81</v>
      </c>
      <c r="K448" s="20">
        <v>1296.8599999999999</v>
      </c>
    </row>
    <row r="449" spans="1:28" hidden="1" x14ac:dyDescent="0.2">
      <c r="A449" s="19">
        <f>IF(Info!$D$7=1,IF(OR($T$7&lt;D449,$T$7&gt;E449),0,"X"),0)</f>
        <v>0</v>
      </c>
      <c r="B449" s="19">
        <f>IF(Info!$D$7=1,IF(OR($R$7&lt;D449,$R$7&gt;E449),0,"X"),0)</f>
        <v>0</v>
      </c>
      <c r="D449" s="20">
        <v>4330</v>
      </c>
      <c r="E449" s="20">
        <v>4349.99</v>
      </c>
      <c r="F449" s="21" t="s">
        <v>29</v>
      </c>
      <c r="G449" s="20">
        <v>1777.62</v>
      </c>
      <c r="H449" s="20">
        <v>1817.43</v>
      </c>
      <c r="I449" s="20">
        <v>2011.58</v>
      </c>
      <c r="J449" s="20">
        <v>1479.55</v>
      </c>
      <c r="K449" s="20">
        <v>1453.93</v>
      </c>
    </row>
    <row r="450" spans="1:28" hidden="1" x14ac:dyDescent="0.2">
      <c r="A450" s="19">
        <f>IF(Info!$D$7=2,IF(OR($T$7&lt;D449,$T$7&gt;E449),0,"X"),0)</f>
        <v>0</v>
      </c>
      <c r="B450" s="19">
        <f>IF(Info!$D$7=2,IF(OR($R$7&lt;D449,$R$7&gt;E449),0,"X"),0)</f>
        <v>0</v>
      </c>
      <c r="D450" s="20" t="s">
        <v>30</v>
      </c>
      <c r="E450" s="20" t="s">
        <v>30</v>
      </c>
      <c r="F450" s="21" t="s">
        <v>31</v>
      </c>
      <c r="G450" s="20">
        <v>1591.9</v>
      </c>
      <c r="H450" s="20">
        <v>1627.55</v>
      </c>
      <c r="I450" s="20">
        <v>1801.42</v>
      </c>
      <c r="J450" s="20">
        <v>1324.97</v>
      </c>
      <c r="K450" s="20">
        <v>1302.03</v>
      </c>
    </row>
    <row r="451" spans="1:28" hidden="1" x14ac:dyDescent="0.2">
      <c r="A451" s="19">
        <f>IF(Info!$D$7=1,IF(OR($T$7&lt;D451,$T$7&gt;E451),0,"X"),0)</f>
        <v>0</v>
      </c>
      <c r="B451" s="19">
        <f>IF(Info!$D$7=1,IF(OR($R$7&lt;D451,$R$7&gt;E451),0,"X"),0)</f>
        <v>0</v>
      </c>
      <c r="D451" s="20">
        <v>4350</v>
      </c>
      <c r="E451" s="20">
        <v>4369.99</v>
      </c>
      <c r="F451" s="21" t="s">
        <v>29</v>
      </c>
      <c r="G451" s="20">
        <v>1784.1</v>
      </c>
      <c r="H451" s="20">
        <v>1823.97</v>
      </c>
      <c r="I451" s="20">
        <v>2019.23</v>
      </c>
      <c r="J451" s="20">
        <v>1485.27</v>
      </c>
      <c r="K451" s="20">
        <v>1459.65</v>
      </c>
    </row>
    <row r="452" spans="1:28" hidden="1" x14ac:dyDescent="0.2">
      <c r="A452" s="19">
        <f>IF(Info!$D$7=2,IF(OR($T$7&lt;D451,$T$7&gt;E451),0,"X"),0)</f>
        <v>0</v>
      </c>
      <c r="B452" s="19">
        <f>IF(Info!$D$7=2,IF(OR($R$7&lt;D451,$R$7&gt;E451),0,"X"),0)</f>
        <v>0</v>
      </c>
      <c r="D452" s="20" t="s">
        <v>30</v>
      </c>
      <c r="E452" s="20" t="s">
        <v>30</v>
      </c>
      <c r="F452" s="21" t="s">
        <v>31</v>
      </c>
      <c r="G452" s="20">
        <v>1597.7</v>
      </c>
      <c r="H452" s="20">
        <v>1633.4</v>
      </c>
      <c r="I452" s="20">
        <v>1808.27</v>
      </c>
      <c r="J452" s="20">
        <v>1330.09</v>
      </c>
      <c r="K452" s="20">
        <v>1307.1500000000001</v>
      </c>
    </row>
    <row r="453" spans="1:28" hidden="1" x14ac:dyDescent="0.2">
      <c r="A453" s="19">
        <f>IF(Info!$D$7=1,IF(OR($T$7&lt;D453,$T$7&gt;E453),0,"X"),0)</f>
        <v>0</v>
      </c>
      <c r="B453" s="19">
        <f>IF(Info!$D$7=1,IF(OR($R$7&lt;D453,$R$7&gt;E453),0,"X"),0)</f>
        <v>0</v>
      </c>
      <c r="D453" s="20">
        <v>4370</v>
      </c>
      <c r="E453" s="20">
        <v>4389.99</v>
      </c>
      <c r="F453" s="21" t="s">
        <v>29</v>
      </c>
      <c r="G453" s="20">
        <v>1790.58</v>
      </c>
      <c r="H453" s="20">
        <v>1830.57</v>
      </c>
      <c r="I453" s="20">
        <v>2026.77</v>
      </c>
      <c r="J453" s="20">
        <v>1491.04</v>
      </c>
      <c r="K453" s="20">
        <v>1465.42</v>
      </c>
    </row>
    <row r="454" spans="1:28" hidden="1" x14ac:dyDescent="0.2">
      <c r="A454" s="19">
        <f>IF(Info!$D$7=2,IF(OR($T$7&lt;D453,$T$7&gt;E453),0,"X"),0)</f>
        <v>0</v>
      </c>
      <c r="B454" s="19">
        <f>IF(Info!$D$7=2,IF(OR($R$7&lt;D453,$R$7&gt;E453),0,"X"),0)</f>
        <v>0</v>
      </c>
      <c r="D454" s="20" t="s">
        <v>30</v>
      </c>
      <c r="E454" s="20" t="s">
        <v>30</v>
      </c>
      <c r="F454" s="21" t="s">
        <v>31</v>
      </c>
      <c r="G454" s="20">
        <v>1603.5</v>
      </c>
      <c r="H454" s="20">
        <v>1639.31</v>
      </c>
      <c r="I454" s="20">
        <v>1815.02</v>
      </c>
      <c r="J454" s="20">
        <v>1335.26</v>
      </c>
      <c r="K454" s="20">
        <v>1312.32</v>
      </c>
    </row>
    <row r="455" spans="1:28" hidden="1" x14ac:dyDescent="0.2">
      <c r="A455" s="19">
        <f>IF(Info!$D$7=1,IF(OR($T$7&lt;D455,$T$7&gt;E455),0,"X"),0)</f>
        <v>0</v>
      </c>
      <c r="B455" s="19">
        <f>IF(Info!$D$7=1,IF(OR($R$7&lt;D455,$R$7&gt;E455),0,"X"),0)</f>
        <v>0</v>
      </c>
      <c r="D455" s="20">
        <v>4390</v>
      </c>
      <c r="E455" s="20">
        <v>4409.99</v>
      </c>
      <c r="F455" s="21" t="s">
        <v>29</v>
      </c>
      <c r="G455" s="20">
        <v>1797.05</v>
      </c>
      <c r="H455" s="20">
        <v>1837.1</v>
      </c>
      <c r="I455" s="20">
        <v>2034.31</v>
      </c>
      <c r="J455" s="20">
        <v>1496.81</v>
      </c>
      <c r="K455" s="20">
        <v>1471.19</v>
      </c>
    </row>
    <row r="456" spans="1:28" hidden="1" x14ac:dyDescent="0.2">
      <c r="A456" s="19">
        <f>IF(Info!$D$7=2,IF(OR($T$7&lt;D455,$T$7&gt;E455),0,"X"),0)</f>
        <v>0</v>
      </c>
      <c r="B456" s="19">
        <f>IF(Info!$D$7=2,IF(OR($R$7&lt;D455,$R$7&gt;E455),0,"X"),0)</f>
        <v>0</v>
      </c>
      <c r="D456" s="20" t="s">
        <v>30</v>
      </c>
      <c r="E456" s="20" t="s">
        <v>30</v>
      </c>
      <c r="F456" s="21" t="s">
        <v>31</v>
      </c>
      <c r="G456" s="20">
        <v>1609.3</v>
      </c>
      <c r="H456" s="20">
        <v>1645.16</v>
      </c>
      <c r="I456" s="20">
        <v>1821.77</v>
      </c>
      <c r="J456" s="20">
        <v>1340.43</v>
      </c>
      <c r="K456" s="20">
        <v>1317.49</v>
      </c>
    </row>
    <row r="457" spans="1:28" hidden="1" x14ac:dyDescent="0.2">
      <c r="A457" s="19">
        <f>IF(Info!$D$7=1,IF(OR($T$7&lt;D457,$T$7&gt;E457),0,"X"),0)</f>
        <v>0</v>
      </c>
      <c r="B457" s="19">
        <f>IF(Info!$D$7=1,IF(OR($R$7&lt;D457,$R$7&gt;E457),0,"X"),0)</f>
        <v>0</v>
      </c>
      <c r="D457" s="20">
        <v>4410</v>
      </c>
      <c r="E457" s="20">
        <v>4429.99</v>
      </c>
      <c r="F457" s="21" t="s">
        <v>29</v>
      </c>
      <c r="G457" s="20">
        <v>1803.53</v>
      </c>
      <c r="H457" s="20">
        <v>1843.7</v>
      </c>
      <c r="I457" s="20">
        <v>2041.85</v>
      </c>
      <c r="J457" s="20">
        <v>1502.59</v>
      </c>
      <c r="K457" s="20">
        <v>1476.97</v>
      </c>
    </row>
    <row r="458" spans="1:28" hidden="1" x14ac:dyDescent="0.2">
      <c r="A458" s="19">
        <f>IF(Info!$D$7=2,IF(OR($T$7&lt;D457,$T$7&gt;E457),0,"X"),0)</f>
        <v>0</v>
      </c>
      <c r="B458" s="19">
        <f>IF(Info!$D$7=2,IF(OR($R$7&lt;D457,$R$7&gt;E457),0,"X"),0)</f>
        <v>0</v>
      </c>
      <c r="D458" s="20" t="s">
        <v>30</v>
      </c>
      <c r="E458" s="20" t="s">
        <v>30</v>
      </c>
      <c r="F458" s="21" t="s">
        <v>31</v>
      </c>
      <c r="G458" s="20">
        <v>1615.1</v>
      </c>
      <c r="H458" s="20">
        <v>1651.07</v>
      </c>
      <c r="I458" s="20">
        <v>1828.52</v>
      </c>
      <c r="J458" s="20">
        <v>1345.6</v>
      </c>
      <c r="K458" s="20">
        <v>1322.66</v>
      </c>
    </row>
    <row r="459" spans="1:28" hidden="1" x14ac:dyDescent="0.2">
      <c r="A459" s="19">
        <f>IF(Info!$D$7=1,IF(OR($T$7&lt;D459,$T$7&gt;E459),0,"X"),0)</f>
        <v>0</v>
      </c>
      <c r="B459" s="19">
        <f>IF(Info!$D$7=1,IF(OR($R$7&lt;D459,$R$7&gt;E459),0,"X"),0)</f>
        <v>0</v>
      </c>
      <c r="D459" s="20">
        <v>4430</v>
      </c>
      <c r="E459" s="20">
        <v>4449.99</v>
      </c>
      <c r="F459" s="21" t="s">
        <v>29</v>
      </c>
      <c r="G459" s="20">
        <v>1809.94</v>
      </c>
      <c r="H459" s="20">
        <v>1850.24</v>
      </c>
      <c r="I459" s="20">
        <v>2049.39</v>
      </c>
      <c r="J459" s="20">
        <v>1508.36</v>
      </c>
      <c r="K459" s="20">
        <v>1482.74</v>
      </c>
    </row>
    <row r="460" spans="1:28" hidden="1" x14ac:dyDescent="0.2">
      <c r="A460" s="19">
        <f>IF(Info!$D$7=2,IF(OR($T$7&lt;D459,$T$7&gt;E459),0,"X"),0)</f>
        <v>0</v>
      </c>
      <c r="B460" s="19">
        <f>IF(Info!$D$7=2,IF(OR($R$7&lt;D459,$R$7&gt;E459),0,"X"),0)</f>
        <v>0</v>
      </c>
      <c r="D460" s="20" t="s">
        <v>30</v>
      </c>
      <c r="E460" s="20" t="s">
        <v>30</v>
      </c>
      <c r="F460" s="21" t="s">
        <v>31</v>
      </c>
      <c r="G460" s="20">
        <v>1620.85</v>
      </c>
      <c r="H460" s="20">
        <v>1656.93</v>
      </c>
      <c r="I460" s="20">
        <v>1835.27</v>
      </c>
      <c r="J460" s="20">
        <v>1350.77</v>
      </c>
      <c r="K460" s="20">
        <v>1327.82</v>
      </c>
    </row>
    <row r="461" spans="1:28" hidden="1" x14ac:dyDescent="0.2">
      <c r="A461" s="19">
        <f>IF(Info!$D$7=1,IF(OR($T$7&lt;D461,$T$7&gt;E461),0,"X"),0)</f>
        <v>0</v>
      </c>
      <c r="B461" s="19">
        <f>IF(Info!$D$7=1,IF(OR($R$7&lt;D461,$R$7&gt;E461),0,"X"),0)</f>
        <v>0</v>
      </c>
      <c r="D461" s="20">
        <v>4450</v>
      </c>
      <c r="E461" s="20">
        <v>4469.99</v>
      </c>
      <c r="F461" s="21" t="s">
        <v>29</v>
      </c>
      <c r="G461" s="20">
        <v>1816.37</v>
      </c>
      <c r="H461" s="20">
        <v>1856.72</v>
      </c>
      <c r="I461" s="20">
        <v>2056.9299999999998</v>
      </c>
      <c r="J461" s="20">
        <v>1514.13</v>
      </c>
      <c r="K461" s="20">
        <v>1488.45</v>
      </c>
    </row>
    <row r="462" spans="1:28" hidden="1" x14ac:dyDescent="0.2">
      <c r="A462" s="19">
        <f>IF(Info!$D$7=2,IF(OR($T$7&lt;D461,$T$7&gt;E461),0,"X"),0)</f>
        <v>0</v>
      </c>
      <c r="B462" s="19">
        <f>IF(Info!$D$7=2,IF(OR($R$7&lt;D461,$R$7&gt;E461),0,"X"),0)</f>
        <v>0</v>
      </c>
      <c r="D462" s="20" t="s">
        <v>30</v>
      </c>
      <c r="E462" s="20" t="s">
        <v>30</v>
      </c>
      <c r="F462" s="21" t="s">
        <v>31</v>
      </c>
      <c r="G462" s="20">
        <v>1626.6</v>
      </c>
      <c r="H462" s="20">
        <v>1662.73</v>
      </c>
      <c r="I462" s="20">
        <v>1842.02</v>
      </c>
      <c r="J462" s="20">
        <v>1355.94</v>
      </c>
      <c r="K462" s="20">
        <v>1332.94</v>
      </c>
      <c r="L462" s="22"/>
      <c r="M462" s="22"/>
      <c r="N462" s="22"/>
      <c r="O462" s="22"/>
      <c r="P462" s="22"/>
      <c r="Q462" s="22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</row>
    <row r="463" spans="1:28" ht="13.5" hidden="1" thickBot="1" x14ac:dyDescent="0.25">
      <c r="A463" s="19">
        <f>IF(Info!$D$7=1,IF(OR($T$7&lt;D463,$T$7&gt;E463),0,"X"),0)</f>
        <v>0</v>
      </c>
      <c r="B463" s="19">
        <f>IF(Info!$D$7=1,IF(OR($R$7&lt;D463,$R$7&gt;E463),0,"X"),0)</f>
        <v>0</v>
      </c>
      <c r="D463" s="20">
        <v>4470</v>
      </c>
      <c r="E463" s="20">
        <v>4489.99</v>
      </c>
      <c r="F463" s="21" t="s">
        <v>29</v>
      </c>
      <c r="G463" s="20">
        <v>1822.85</v>
      </c>
      <c r="H463" s="20">
        <v>1863.26</v>
      </c>
      <c r="I463" s="20">
        <v>2064.4699999999998</v>
      </c>
      <c r="J463" s="20">
        <v>1519.9</v>
      </c>
      <c r="K463" s="20">
        <v>1494.22</v>
      </c>
      <c r="L463" s="23"/>
      <c r="M463" s="23"/>
      <c r="N463" s="23"/>
      <c r="O463" s="23"/>
      <c r="P463" s="23"/>
      <c r="Q463" s="23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</row>
    <row r="464" spans="1:28" ht="13.5" hidden="1" thickTop="1" x14ac:dyDescent="0.2">
      <c r="A464" s="19">
        <f>IF(Info!$D$7=2,IF(OR($T$7&lt;D463,$T$7&gt;E463),0,"X"),0)</f>
        <v>0</v>
      </c>
      <c r="B464" s="19">
        <f>IF(Info!$D$7=2,IF(OR($R$7&lt;D463,$R$7&gt;E463),0,"X"),0)</f>
        <v>0</v>
      </c>
      <c r="D464" s="20" t="s">
        <v>30</v>
      </c>
      <c r="E464" s="20" t="s">
        <v>30</v>
      </c>
      <c r="F464" s="21" t="s">
        <v>31</v>
      </c>
      <c r="G464" s="20">
        <v>1632.4</v>
      </c>
      <c r="H464" s="20">
        <v>1668.59</v>
      </c>
      <c r="I464" s="20">
        <v>1848.78</v>
      </c>
      <c r="J464" s="20">
        <v>1361.11</v>
      </c>
      <c r="K464" s="20">
        <v>1338.11</v>
      </c>
    </row>
    <row r="465" spans="1:11" x14ac:dyDescent="0.2">
      <c r="A465" s="19">
        <f>IF(Info!$D$7=1,IF(OR($T$7&lt;D465,$T$7&gt;E465),0,"X"),0)</f>
        <v>0</v>
      </c>
      <c r="B465" s="19">
        <f>IF(Info!$D$7=1,IF(OR($R$7&lt;D465,$R$7&gt;E465),0,"X"),0)</f>
        <v>0</v>
      </c>
      <c r="D465" s="22">
        <v>4490</v>
      </c>
      <c r="E465" s="22">
        <v>4509.99</v>
      </c>
      <c r="F465" s="33" t="s">
        <v>29</v>
      </c>
      <c r="G465" s="22">
        <v>1829.27</v>
      </c>
      <c r="H465" s="22">
        <v>1869.8</v>
      </c>
      <c r="I465" s="22">
        <v>2071.89</v>
      </c>
      <c r="J465" s="22">
        <v>1525.68</v>
      </c>
      <c r="K465" s="22">
        <v>1499.99</v>
      </c>
    </row>
    <row r="466" spans="1:11" ht="13.5" thickBot="1" x14ac:dyDescent="0.25">
      <c r="A466" s="19">
        <f>IF(Info!$D$7=2,IF(OR($T$7&lt;D465,$T$7&gt;E465),0,"X"),0)</f>
        <v>0</v>
      </c>
      <c r="B466" s="19">
        <f>IF(Info!$D$7=2,IF(OR($R$7&lt;D465,$R$7&gt;E465),0,"X"),0)</f>
        <v>0</v>
      </c>
      <c r="D466" s="23" t="s">
        <v>30</v>
      </c>
      <c r="E466" s="23" t="s">
        <v>30</v>
      </c>
      <c r="F466" s="34" t="s">
        <v>31</v>
      </c>
      <c r="G466" s="23">
        <v>1638.15</v>
      </c>
      <c r="H466" s="23">
        <v>1674.44</v>
      </c>
      <c r="I466" s="23">
        <v>1855.43</v>
      </c>
      <c r="J466" s="23">
        <v>1366.28</v>
      </c>
      <c r="K466" s="23">
        <v>1343.27</v>
      </c>
    </row>
    <row r="467" spans="1:11" ht="13.5" thickTop="1" x14ac:dyDescent="0.2">
      <c r="A467" s="19">
        <f>IF(Info!$D$7=1,IF(OR($T$7&lt;D467,$T$7&gt;E467),0,"X"),0)</f>
        <v>0</v>
      </c>
      <c r="B467" s="19">
        <f>IF(Info!$D$7=1,IF(OR($R$7&lt;D467,$R$7&gt;E467),0,"X"),0)</f>
        <v>0</v>
      </c>
      <c r="D467" s="20">
        <v>4510</v>
      </c>
      <c r="E467" s="20">
        <v>4529.99</v>
      </c>
      <c r="F467" s="21" t="s">
        <v>29</v>
      </c>
      <c r="G467" s="20">
        <v>1835.63</v>
      </c>
      <c r="H467" s="20">
        <v>1876.27</v>
      </c>
      <c r="I467" s="20">
        <v>2079.4299999999998</v>
      </c>
      <c r="J467" s="20">
        <v>1531.39</v>
      </c>
      <c r="K467" s="20">
        <v>1505.76</v>
      </c>
    </row>
    <row r="468" spans="1:11" x14ac:dyDescent="0.2">
      <c r="A468" s="19">
        <f>IF(Info!$D$7=2,IF(OR($T$7&lt;D467,$T$7&gt;E467),0,"X"),0)</f>
        <v>0</v>
      </c>
      <c r="B468" s="19">
        <f>IF(Info!$D$7=2,IF(OR($R$7&lt;D467,$R$7&gt;E467),0,"X"),0)</f>
        <v>0</v>
      </c>
      <c r="D468" s="20" t="s">
        <v>30</v>
      </c>
      <c r="E468" s="20" t="s">
        <v>30</v>
      </c>
      <c r="F468" s="21" t="s">
        <v>31</v>
      </c>
      <c r="G468" s="20">
        <v>1643.84</v>
      </c>
      <c r="H468" s="20">
        <v>1680.25</v>
      </c>
      <c r="I468" s="20">
        <v>1862.18</v>
      </c>
      <c r="J468" s="20">
        <v>1371.39</v>
      </c>
      <c r="K468" s="20">
        <v>1348.45</v>
      </c>
    </row>
    <row r="469" spans="1:11" x14ac:dyDescent="0.2">
      <c r="A469" s="19">
        <f>IF(Info!$D$7=1,IF(OR($T$7&lt;D469,$T$7&gt;E469),0,"X"),0)</f>
        <v>0</v>
      </c>
      <c r="B469" s="19">
        <f>IF(Info!$D$7=1,IF(OR($R$7&lt;D469,$R$7&gt;E469),0,"X"),0)</f>
        <v>0</v>
      </c>
      <c r="D469" s="20">
        <v>4530</v>
      </c>
      <c r="E469" s="20">
        <v>4549.99</v>
      </c>
      <c r="F469" s="21" t="s">
        <v>29</v>
      </c>
      <c r="G469" s="20">
        <v>1842.05</v>
      </c>
      <c r="H469" s="20">
        <v>1882.81</v>
      </c>
      <c r="I469" s="20">
        <v>2086.98</v>
      </c>
      <c r="J469" s="20">
        <v>1537.15</v>
      </c>
      <c r="K469" s="20">
        <v>1511.53</v>
      </c>
    </row>
    <row r="470" spans="1:11" x14ac:dyDescent="0.2">
      <c r="A470" s="19">
        <f>IF(Info!$D$7=2,IF(OR($T$7&lt;D469,$T$7&gt;E469),0,"X"),0)</f>
        <v>0</v>
      </c>
      <c r="B470" s="19">
        <f>IF(Info!$D$7=2,IF(OR($R$7&lt;D469,$R$7&gt;E469),0,"X"),0)</f>
        <v>0</v>
      </c>
      <c r="D470" s="20" t="s">
        <v>30</v>
      </c>
      <c r="E470" s="20" t="s">
        <v>30</v>
      </c>
      <c r="F470" s="21" t="s">
        <v>31</v>
      </c>
      <c r="G470" s="20">
        <v>1649.6</v>
      </c>
      <c r="H470" s="20">
        <v>1686.1</v>
      </c>
      <c r="I470" s="20">
        <v>1868.93</v>
      </c>
      <c r="J470" s="20">
        <v>1376.56</v>
      </c>
      <c r="K470" s="20">
        <v>1353.61</v>
      </c>
    </row>
    <row r="471" spans="1:11" x14ac:dyDescent="0.2">
      <c r="A471" s="19">
        <f>IF(Info!$D$7=1,IF(OR($T$7&lt;D471,$T$7&gt;E471),0,"X"),0)</f>
        <v>0</v>
      </c>
      <c r="B471" s="19">
        <f>IF(Info!$D$7=1,IF(OR($R$7&lt;D471,$R$7&gt;E471),0,"X"),0)</f>
        <v>0</v>
      </c>
      <c r="D471" s="20">
        <v>4550</v>
      </c>
      <c r="E471" s="20">
        <v>4569.99</v>
      </c>
      <c r="F471" s="21" t="s">
        <v>29</v>
      </c>
      <c r="G471" s="20">
        <v>1848.41</v>
      </c>
      <c r="H471" s="20">
        <v>1889.29</v>
      </c>
      <c r="I471" s="20">
        <v>2094.5100000000002</v>
      </c>
      <c r="J471" s="20">
        <v>1542.93</v>
      </c>
      <c r="K471" s="20">
        <v>1517.31</v>
      </c>
    </row>
    <row r="472" spans="1:11" x14ac:dyDescent="0.2">
      <c r="A472" s="19">
        <f>IF(Info!$D$7=2,IF(OR($T$7&lt;D471,$T$7&gt;E471),0,"X"),0)</f>
        <v>0</v>
      </c>
      <c r="B472" s="19">
        <f>IF(Info!$D$7=2,IF(OR($R$7&lt;D471,$R$7&gt;E471),0,"X"),0)</f>
        <v>0</v>
      </c>
      <c r="D472" s="20" t="s">
        <v>30</v>
      </c>
      <c r="E472" s="20" t="s">
        <v>30</v>
      </c>
      <c r="F472" s="21" t="s">
        <v>31</v>
      </c>
      <c r="G472" s="20">
        <v>1655.29</v>
      </c>
      <c r="H472" s="20">
        <v>1691.9</v>
      </c>
      <c r="I472" s="20">
        <v>1875.68</v>
      </c>
      <c r="J472" s="20">
        <v>1381.73</v>
      </c>
      <c r="K472" s="20">
        <v>1358.78</v>
      </c>
    </row>
    <row r="473" spans="1:11" x14ac:dyDescent="0.2">
      <c r="A473" s="19">
        <f>IF(Info!$D$7=1,IF(OR($T$7&lt;D473,$T$7&gt;E473),0,"X"),0)</f>
        <v>0</v>
      </c>
      <c r="B473" s="19">
        <f>IF(Info!$D$7=1,IF(OR($R$7&lt;D473,$R$7&gt;E473),0,"X"),0)</f>
        <v>0</v>
      </c>
      <c r="D473" s="20">
        <v>4570</v>
      </c>
      <c r="E473" s="20">
        <v>4589.99</v>
      </c>
      <c r="F473" s="21" t="s">
        <v>29</v>
      </c>
      <c r="G473" s="20">
        <v>1854.83</v>
      </c>
      <c r="H473" s="20">
        <v>1895.77</v>
      </c>
      <c r="I473" s="20">
        <v>2101.9299999999998</v>
      </c>
      <c r="J473" s="20">
        <v>1548.7</v>
      </c>
      <c r="K473" s="20">
        <v>1523.08</v>
      </c>
    </row>
    <row r="474" spans="1:11" x14ac:dyDescent="0.2">
      <c r="A474" s="19">
        <f>IF(Info!$D$7=2,IF(OR($T$7&lt;D473,$T$7&gt;E473),0,"X"),0)</f>
        <v>0</v>
      </c>
      <c r="B474" s="19">
        <f>IF(Info!$D$7=2,IF(OR($R$7&lt;D473,$R$7&gt;E473),0,"X"),0)</f>
        <v>0</v>
      </c>
      <c r="D474" s="20" t="s">
        <v>30</v>
      </c>
      <c r="E474" s="20" t="s">
        <v>30</v>
      </c>
      <c r="F474" s="21" t="s">
        <v>31</v>
      </c>
      <c r="G474" s="20">
        <v>1661.04</v>
      </c>
      <c r="H474" s="20">
        <v>1697.7</v>
      </c>
      <c r="I474" s="20">
        <v>1882.33</v>
      </c>
      <c r="J474" s="20">
        <v>1386.89</v>
      </c>
      <c r="K474" s="20">
        <v>1363.95</v>
      </c>
    </row>
    <row r="475" spans="1:11" x14ac:dyDescent="0.2">
      <c r="A475" s="19">
        <f>IF(Info!$D$7=1,IF(OR($T$7&lt;D475,$T$7&gt;E475),0,"X"),0)</f>
        <v>0</v>
      </c>
      <c r="B475" s="19">
        <f>IF(Info!$D$7=1,IF(OR($R$7&lt;D475,$R$7&gt;E475),0,"X"),0)</f>
        <v>0</v>
      </c>
      <c r="D475" s="20">
        <v>4590</v>
      </c>
      <c r="E475" s="20">
        <v>4609.99</v>
      </c>
      <c r="F475" s="21" t="s">
        <v>29</v>
      </c>
      <c r="G475" s="20">
        <v>1861.19</v>
      </c>
      <c r="H475" s="20">
        <v>1902.24</v>
      </c>
      <c r="I475" s="20">
        <v>2109.4699999999998</v>
      </c>
      <c r="J475" s="20">
        <v>1554.47</v>
      </c>
      <c r="K475" s="20">
        <v>1528.85</v>
      </c>
    </row>
    <row r="476" spans="1:11" x14ac:dyDescent="0.2">
      <c r="A476" s="19">
        <f>IF(Info!$D$7=2,IF(OR($T$7&lt;D475,$T$7&gt;E475),0,"X"),0)</f>
        <v>0</v>
      </c>
      <c r="B476" s="19">
        <f>IF(Info!$D$7=2,IF(OR($R$7&lt;D475,$R$7&gt;E475),0,"X"),0)</f>
        <v>0</v>
      </c>
      <c r="D476" s="20" t="s">
        <v>30</v>
      </c>
      <c r="E476" s="20" t="s">
        <v>30</v>
      </c>
      <c r="F476" s="21" t="s">
        <v>31</v>
      </c>
      <c r="G476" s="20">
        <v>1666.74</v>
      </c>
      <c r="H476" s="20">
        <v>1703.5</v>
      </c>
      <c r="I476" s="20">
        <v>1889.08</v>
      </c>
      <c r="J476" s="20">
        <v>1392.07</v>
      </c>
      <c r="K476" s="20">
        <v>1369.12</v>
      </c>
    </row>
    <row r="477" spans="1:11" x14ac:dyDescent="0.2">
      <c r="A477" s="19">
        <f>IF(Info!$D$7=1,IF(OR($T$7&lt;D477,$T$7&gt;E477),0,"X"),0)</f>
        <v>0</v>
      </c>
      <c r="B477" s="19">
        <f>IF(Info!$D$7=1,IF(OR($R$7&lt;D477,$R$7&gt;E477),0,"X"),0)</f>
        <v>0</v>
      </c>
      <c r="D477" s="20">
        <v>4610</v>
      </c>
      <c r="E477" s="20">
        <v>4629.99</v>
      </c>
      <c r="F477" s="21" t="s">
        <v>29</v>
      </c>
      <c r="G477" s="20">
        <v>1867.55</v>
      </c>
      <c r="H477" s="20">
        <v>1908.67</v>
      </c>
      <c r="I477" s="20">
        <v>2116.89</v>
      </c>
      <c r="J477" s="20">
        <v>1560.19</v>
      </c>
      <c r="K477" s="20">
        <v>1534.57</v>
      </c>
    </row>
    <row r="478" spans="1:11" x14ac:dyDescent="0.2">
      <c r="A478" s="19">
        <f>IF(Info!$D$7=2,IF(OR($T$7&lt;D477,$T$7&gt;E477),0,"X"),0)</f>
        <v>0</v>
      </c>
      <c r="B478" s="19">
        <f>IF(Info!$D$7=2,IF(OR($R$7&lt;D477,$R$7&gt;E477),0,"X"),0)</f>
        <v>0</v>
      </c>
      <c r="D478" s="20" t="s">
        <v>30</v>
      </c>
      <c r="E478" s="20" t="s">
        <v>30</v>
      </c>
      <c r="F478" s="21" t="s">
        <v>31</v>
      </c>
      <c r="G478" s="20">
        <v>1672.43</v>
      </c>
      <c r="H478" s="20">
        <v>1709.26</v>
      </c>
      <c r="I478" s="20">
        <v>1895.72</v>
      </c>
      <c r="J478" s="20">
        <v>1397.18</v>
      </c>
      <c r="K478" s="20">
        <v>1374.24</v>
      </c>
    </row>
    <row r="479" spans="1:11" x14ac:dyDescent="0.2">
      <c r="A479" s="19">
        <f>IF(Info!$D$7=1,IF(OR($T$7&lt;D479,$T$7&gt;E479),0,"X"),0)</f>
        <v>0</v>
      </c>
      <c r="B479" s="19">
        <f>IF(Info!$D$7=1,IF(OR($R$7&lt;D479,$R$7&gt;E479),0,"X"),0)</f>
        <v>0</v>
      </c>
      <c r="D479" s="20">
        <v>4630</v>
      </c>
      <c r="E479" s="20">
        <v>4649.99</v>
      </c>
      <c r="F479" s="21" t="s">
        <v>29</v>
      </c>
      <c r="G479" s="20">
        <v>1873.92</v>
      </c>
      <c r="H479" s="20">
        <v>1915.09</v>
      </c>
      <c r="I479" s="20">
        <v>2124.4299999999998</v>
      </c>
      <c r="J479" s="20">
        <v>1565.96</v>
      </c>
      <c r="K479" s="20">
        <v>1540.34</v>
      </c>
    </row>
    <row r="480" spans="1:11" x14ac:dyDescent="0.2">
      <c r="A480" s="19">
        <f>IF(Info!$D$7=2,IF(OR($T$7&lt;D479,$T$7&gt;E479),0,"X"),0)</f>
        <v>0</v>
      </c>
      <c r="B480" s="19">
        <f>IF(Info!$D$7=2,IF(OR($R$7&lt;D479,$R$7&gt;E479),0,"X"),0)</f>
        <v>0</v>
      </c>
      <c r="D480" s="20" t="s">
        <v>30</v>
      </c>
      <c r="E480" s="20" t="s">
        <v>30</v>
      </c>
      <c r="F480" s="21" t="s">
        <v>31</v>
      </c>
      <c r="G480" s="20">
        <v>1678.13</v>
      </c>
      <c r="H480" s="20">
        <v>1715</v>
      </c>
      <c r="I480" s="20">
        <v>1902.47</v>
      </c>
      <c r="J480" s="20">
        <v>1402.36</v>
      </c>
      <c r="K480" s="20">
        <v>1379.41</v>
      </c>
    </row>
    <row r="481" spans="1:11" x14ac:dyDescent="0.2">
      <c r="A481" s="19">
        <f>IF(Info!$D$7=1,IF(OR($T$7&lt;D481,$T$7&gt;E481),0,"X"),0)</f>
        <v>0</v>
      </c>
      <c r="B481" s="19">
        <f>IF(Info!$D$7=1,IF(OR($R$7&lt;D481,$R$7&gt;E481),0,"X"),0)</f>
        <v>0</v>
      </c>
      <c r="D481" s="20">
        <v>4650</v>
      </c>
      <c r="E481" s="20">
        <v>4669.99</v>
      </c>
      <c r="F481" s="21" t="s">
        <v>29</v>
      </c>
      <c r="G481" s="20">
        <v>1880.21</v>
      </c>
      <c r="H481" s="20">
        <v>1921.57</v>
      </c>
      <c r="I481" s="20">
        <v>2131.85</v>
      </c>
      <c r="J481" s="20">
        <v>1571.73</v>
      </c>
      <c r="K481" s="20">
        <v>1546.11</v>
      </c>
    </row>
    <row r="482" spans="1:11" x14ac:dyDescent="0.2">
      <c r="A482" s="19">
        <f>IF(Info!$D$7=2,IF(OR($T$7&lt;D481,$T$7&gt;E481),0,"X"),0)</f>
        <v>0</v>
      </c>
      <c r="B482" s="19">
        <f>IF(Info!$D$7=2,IF(OR($R$7&lt;D481,$R$7&gt;E481),0,"X"),0)</f>
        <v>0</v>
      </c>
      <c r="D482" s="20" t="s">
        <v>30</v>
      </c>
      <c r="E482" s="20" t="s">
        <v>30</v>
      </c>
      <c r="F482" s="21" t="s">
        <v>31</v>
      </c>
      <c r="G482" s="20">
        <v>1683.77</v>
      </c>
      <c r="H482" s="20">
        <v>1720.81</v>
      </c>
      <c r="I482" s="20">
        <v>1909.12</v>
      </c>
      <c r="J482" s="20">
        <v>1407.52</v>
      </c>
      <c r="K482" s="20">
        <v>1384.58</v>
      </c>
    </row>
    <row r="483" spans="1:11" x14ac:dyDescent="0.2">
      <c r="A483" s="19">
        <f>IF(Info!$D$7=1,IF(OR($T$7&lt;D483,$T$7&gt;E483),0,"X"),0)</f>
        <v>0</v>
      </c>
      <c r="B483" s="19">
        <f>IF(Info!$D$7=1,IF(OR($R$7&lt;D483,$R$7&gt;E483),0,"X"),0)</f>
        <v>0</v>
      </c>
      <c r="D483" s="20">
        <v>4670</v>
      </c>
      <c r="E483" s="20">
        <v>4689.99</v>
      </c>
      <c r="F483" s="21" t="s">
        <v>29</v>
      </c>
      <c r="G483" s="20">
        <v>1886.57</v>
      </c>
      <c r="H483" s="20">
        <v>1927.99</v>
      </c>
      <c r="I483" s="20">
        <v>2139.4</v>
      </c>
      <c r="J483" s="20">
        <v>1577.51</v>
      </c>
      <c r="K483" s="20">
        <v>1551.88</v>
      </c>
    </row>
    <row r="484" spans="1:11" x14ac:dyDescent="0.2">
      <c r="A484" s="19">
        <f>IF(Info!$D$7=2,IF(OR($T$7&lt;D483,$T$7&gt;E483),0,"X"),0)</f>
        <v>0</v>
      </c>
      <c r="B484" s="19">
        <f>IF(Info!$D$7=2,IF(OR($R$7&lt;D483,$R$7&gt;E483),0,"X"),0)</f>
        <v>0</v>
      </c>
      <c r="D484" s="20" t="s">
        <v>30</v>
      </c>
      <c r="E484" s="20" t="s">
        <v>30</v>
      </c>
      <c r="F484" s="21" t="s">
        <v>31</v>
      </c>
      <c r="G484" s="20">
        <v>1689.47</v>
      </c>
      <c r="H484" s="20">
        <v>1726.55</v>
      </c>
      <c r="I484" s="20">
        <v>1915.88</v>
      </c>
      <c r="J484" s="20">
        <v>1412.69</v>
      </c>
      <c r="K484" s="20">
        <v>1389.74</v>
      </c>
    </row>
    <row r="485" spans="1:11" x14ac:dyDescent="0.2">
      <c r="A485" s="19">
        <f>IF(Info!$D$7=1,IF(OR($T$7&lt;D485,$T$7&gt;E485),0,"X"),0)</f>
        <v>0</v>
      </c>
      <c r="B485" s="19">
        <f>IF(Info!$D$7=1,IF(OR($R$7&lt;D485,$R$7&gt;E485),0,"X"),0)</f>
        <v>0</v>
      </c>
      <c r="D485" s="20">
        <v>4690</v>
      </c>
      <c r="E485" s="20">
        <v>4709.99</v>
      </c>
      <c r="F485" s="21" t="s">
        <v>29</v>
      </c>
      <c r="G485" s="20">
        <v>1892.58</v>
      </c>
      <c r="H485" s="20">
        <v>1934.11</v>
      </c>
      <c r="I485" s="20">
        <v>2146.58</v>
      </c>
      <c r="J485" s="20">
        <v>1582.92</v>
      </c>
      <c r="K485" s="20">
        <v>1557.3</v>
      </c>
    </row>
    <row r="486" spans="1:11" x14ac:dyDescent="0.2">
      <c r="A486" s="19">
        <f>IF(Info!$D$7=2,IF(OR($T$7&lt;D485,$T$7&gt;E485),0,"X"),0)</f>
        <v>0</v>
      </c>
      <c r="B486" s="19">
        <f>IF(Info!$D$7=2,IF(OR($R$7&lt;D485,$R$7&gt;E485),0,"X"),0)</f>
        <v>0</v>
      </c>
      <c r="D486" s="20" t="s">
        <v>30</v>
      </c>
      <c r="E486" s="20" t="s">
        <v>30</v>
      </c>
      <c r="F486" s="21" t="s">
        <v>31</v>
      </c>
      <c r="G486" s="20">
        <v>1694.85</v>
      </c>
      <c r="H486" s="20">
        <v>1732.04</v>
      </c>
      <c r="I486" s="20">
        <v>1922.31</v>
      </c>
      <c r="J486" s="20">
        <v>1417.54</v>
      </c>
      <c r="K486" s="20">
        <v>1394.6</v>
      </c>
    </row>
    <row r="487" spans="1:11" x14ac:dyDescent="0.2">
      <c r="A487" s="19">
        <f>IF(Info!$D$7=1,IF(OR($T$7&lt;D487,$T$7&gt;E487),0,"X"),0)</f>
        <v>0</v>
      </c>
      <c r="B487" s="19">
        <f>IF(Info!$D$7=1,IF(OR($R$7&lt;D487,$R$7&gt;E487),0,"X"),0)</f>
        <v>0</v>
      </c>
      <c r="D487" s="20">
        <v>4710</v>
      </c>
      <c r="E487" s="20">
        <v>4729.99</v>
      </c>
      <c r="F487" s="21" t="s">
        <v>29</v>
      </c>
      <c r="G487" s="20">
        <v>1898.42</v>
      </c>
      <c r="H487" s="20">
        <v>1940</v>
      </c>
      <c r="I487" s="20">
        <v>2153.77</v>
      </c>
      <c r="J487" s="20">
        <v>1588.17</v>
      </c>
      <c r="K487" s="20">
        <v>1562.54</v>
      </c>
    </row>
    <row r="488" spans="1:11" x14ac:dyDescent="0.2">
      <c r="A488" s="19">
        <f>IF(Info!$D$7=2,IF(OR($T$7&lt;D487,$T$7&gt;E487),0,"X"),0)</f>
        <v>0</v>
      </c>
      <c r="B488" s="19">
        <f>IF(Info!$D$7=2,IF(OR($R$7&lt;D487,$R$7&gt;E487),0,"X"),0)</f>
        <v>0</v>
      </c>
      <c r="D488" s="20" t="s">
        <v>30</v>
      </c>
      <c r="E488" s="20" t="s">
        <v>30</v>
      </c>
      <c r="F488" s="21" t="s">
        <v>31</v>
      </c>
      <c r="G488" s="20">
        <v>1700.08</v>
      </c>
      <c r="H488" s="20">
        <v>1737.31</v>
      </c>
      <c r="I488" s="20">
        <v>1928.75</v>
      </c>
      <c r="J488" s="20">
        <v>1422.24</v>
      </c>
      <c r="K488" s="20">
        <v>1399.29</v>
      </c>
    </row>
    <row r="489" spans="1:11" x14ac:dyDescent="0.2">
      <c r="A489" s="19">
        <f>IF(Info!$D$7=1,IF(OR($T$7&lt;D489,$T$7&gt;E489),0,"X"),0)</f>
        <v>0</v>
      </c>
      <c r="B489" s="19">
        <f>IF(Info!$D$7=1,IF(OR($R$7&lt;D489,$R$7&gt;E489),0,"X"),0)</f>
        <v>0</v>
      </c>
      <c r="D489" s="20">
        <v>4730</v>
      </c>
      <c r="E489" s="20">
        <v>4749.99</v>
      </c>
      <c r="F489" s="21" t="s">
        <v>29</v>
      </c>
      <c r="G489" s="20">
        <v>1904.25</v>
      </c>
      <c r="H489" s="20">
        <v>1945.95</v>
      </c>
      <c r="I489" s="20">
        <v>2160.83</v>
      </c>
      <c r="J489" s="20">
        <v>1593.35</v>
      </c>
      <c r="K489" s="20">
        <v>1567.73</v>
      </c>
    </row>
    <row r="490" spans="1:11" x14ac:dyDescent="0.2">
      <c r="A490" s="19">
        <f>IF(Info!$D$7=2,IF(OR($T$7&lt;D489,$T$7&gt;E489),0,"X"),0)</f>
        <v>0</v>
      </c>
      <c r="B490" s="19">
        <f>IF(Info!$D$7=2,IF(OR($R$7&lt;D489,$R$7&gt;E489),0,"X"),0)</f>
        <v>0</v>
      </c>
      <c r="D490" s="20" t="s">
        <v>30</v>
      </c>
      <c r="E490" s="20" t="s">
        <v>30</v>
      </c>
      <c r="F490" s="21" t="s">
        <v>31</v>
      </c>
      <c r="G490" s="20">
        <v>1705.3</v>
      </c>
      <c r="H490" s="20">
        <v>1742.64</v>
      </c>
      <c r="I490" s="20">
        <v>1935.07</v>
      </c>
      <c r="J490" s="20">
        <v>1426.88</v>
      </c>
      <c r="K490" s="20">
        <v>1403.93</v>
      </c>
    </row>
    <row r="491" spans="1:11" x14ac:dyDescent="0.2">
      <c r="A491" s="19">
        <f>IF(Info!$D$7=1,IF(OR($T$7&lt;D491,$T$7&gt;E491),0,"X"),0)</f>
        <v>0</v>
      </c>
      <c r="B491" s="19">
        <f>IF(Info!$D$7=1,IF(OR($R$7&lt;D491,$R$7&gt;E491),0,"X"),0)</f>
        <v>0</v>
      </c>
      <c r="D491" s="20">
        <v>4750</v>
      </c>
      <c r="E491" s="20">
        <v>4769.99</v>
      </c>
      <c r="F491" s="21" t="s">
        <v>29</v>
      </c>
      <c r="G491" s="20">
        <v>1910.02</v>
      </c>
      <c r="H491" s="20">
        <v>1951.84</v>
      </c>
      <c r="I491" s="20">
        <v>2167.9</v>
      </c>
      <c r="J491" s="20">
        <v>1598.59</v>
      </c>
      <c r="K491" s="20">
        <v>1572.97</v>
      </c>
    </row>
    <row r="492" spans="1:11" x14ac:dyDescent="0.2">
      <c r="A492" s="19">
        <f>IF(Info!$D$7=2,IF(OR($T$7&lt;D491,$T$7&gt;E491),0,"X"),0)</f>
        <v>0</v>
      </c>
      <c r="B492" s="19">
        <f>IF(Info!$D$7=2,IF(OR($R$7&lt;D491,$R$7&gt;E491),0,"X"),0)</f>
        <v>0</v>
      </c>
      <c r="D492" s="20" t="s">
        <v>30</v>
      </c>
      <c r="E492" s="20" t="s">
        <v>30</v>
      </c>
      <c r="F492" s="21" t="s">
        <v>31</v>
      </c>
      <c r="G492" s="20">
        <v>1710.46</v>
      </c>
      <c r="H492" s="20">
        <v>1747.92</v>
      </c>
      <c r="I492" s="20">
        <v>1941.4</v>
      </c>
      <c r="J492" s="20">
        <v>1431.58</v>
      </c>
      <c r="K492" s="20">
        <v>1408.63</v>
      </c>
    </row>
    <row r="493" spans="1:11" x14ac:dyDescent="0.2">
      <c r="A493" s="19">
        <f>IF(Info!$D$7=1,IF(OR($T$7&lt;D493,$T$7&gt;E493),0,"X"),0)</f>
        <v>0</v>
      </c>
      <c r="B493" s="19">
        <f>IF(Info!$D$7=1,IF(OR($R$7&lt;D493,$R$7&gt;E493),0,"X"),0)</f>
        <v>0</v>
      </c>
      <c r="D493" s="20">
        <v>4770</v>
      </c>
      <c r="E493" s="20">
        <v>4789.99</v>
      </c>
      <c r="F493" s="21" t="s">
        <v>29</v>
      </c>
      <c r="G493" s="20">
        <v>1915.84</v>
      </c>
      <c r="H493" s="20">
        <v>1957.73</v>
      </c>
      <c r="I493" s="20">
        <v>2175.08</v>
      </c>
      <c r="J493" s="20">
        <v>1603.83</v>
      </c>
      <c r="K493" s="20">
        <v>1578.21</v>
      </c>
    </row>
    <row r="494" spans="1:11" x14ac:dyDescent="0.2">
      <c r="A494" s="19">
        <f>IF(Info!$D$7=2,IF(OR($T$7&lt;D493,$T$7&gt;E493),0,"X"),0)</f>
        <v>0</v>
      </c>
      <c r="B494" s="19">
        <f>IF(Info!$D$7=2,IF(OR($R$7&lt;D493,$R$7&gt;E493),0,"X"),0)</f>
        <v>0</v>
      </c>
      <c r="D494" s="20" t="s">
        <v>30</v>
      </c>
      <c r="E494" s="20" t="s">
        <v>30</v>
      </c>
      <c r="F494" s="21" t="s">
        <v>31</v>
      </c>
      <c r="G494" s="20">
        <v>1715.68</v>
      </c>
      <c r="H494" s="20">
        <v>1753.19</v>
      </c>
      <c r="I494" s="20">
        <v>1947.83</v>
      </c>
      <c r="J494" s="20">
        <v>1436.27</v>
      </c>
      <c r="K494" s="20">
        <v>1413.32</v>
      </c>
    </row>
    <row r="495" spans="1:11" x14ac:dyDescent="0.2">
      <c r="A495" s="19">
        <f>IF(Info!$D$7=1,IF(OR($T$7&lt;D495,$T$7&gt;E495),0,"X"),0)</f>
        <v>0</v>
      </c>
      <c r="B495" s="19">
        <f>IF(Info!$D$7=1,IF(OR($R$7&lt;D495,$R$7&gt;E495),0,"X"),0)</f>
        <v>0</v>
      </c>
      <c r="D495" s="20">
        <v>4790</v>
      </c>
      <c r="E495" s="20">
        <v>4809.99</v>
      </c>
      <c r="F495" s="21" t="s">
        <v>29</v>
      </c>
      <c r="G495" s="20">
        <v>1921.62</v>
      </c>
      <c r="H495" s="20">
        <v>1963.62</v>
      </c>
      <c r="I495" s="20">
        <v>2182.16</v>
      </c>
      <c r="J495" s="20">
        <v>1609.08</v>
      </c>
      <c r="K495" s="20">
        <v>1583.45</v>
      </c>
    </row>
    <row r="496" spans="1:11" x14ac:dyDescent="0.2">
      <c r="A496" s="19">
        <f>IF(Info!$D$7=2,IF(OR($T$7&lt;D495,$T$7&gt;E495),0,"X"),0)</f>
        <v>0</v>
      </c>
      <c r="B496" s="19">
        <f>IF(Info!$D$7=2,IF(OR($R$7&lt;D495,$R$7&gt;E495),0,"X"),0)</f>
        <v>0</v>
      </c>
      <c r="D496" s="20" t="s">
        <v>30</v>
      </c>
      <c r="E496" s="20" t="s">
        <v>30</v>
      </c>
      <c r="F496" s="21" t="s">
        <v>31</v>
      </c>
      <c r="G496" s="20">
        <v>1720.85</v>
      </c>
      <c r="H496" s="20">
        <v>1758.46</v>
      </c>
      <c r="I496" s="20">
        <v>1954.17</v>
      </c>
      <c r="J496" s="20">
        <v>1440.97</v>
      </c>
      <c r="K496" s="20">
        <v>1418.02</v>
      </c>
    </row>
    <row r="497" spans="1:11" x14ac:dyDescent="0.2">
      <c r="A497" s="19">
        <f>IF(Info!$D$7=1,IF(OR($T$7&lt;D497,$T$7&gt;E497),0,"X"),0)</f>
        <v>0</v>
      </c>
      <c r="B497" s="19">
        <f>IF(Info!$D$7=1,IF(OR($R$7&lt;D497,$R$7&gt;E497),0,"X"),0)</f>
        <v>0</v>
      </c>
      <c r="D497" s="20">
        <v>4810</v>
      </c>
      <c r="E497" s="20">
        <v>4829.99</v>
      </c>
      <c r="F497" s="21" t="s">
        <v>29</v>
      </c>
      <c r="G497" s="20">
        <v>1927.34</v>
      </c>
      <c r="H497" s="20">
        <v>1969.51</v>
      </c>
      <c r="I497" s="20">
        <v>2189.1</v>
      </c>
      <c r="J497" s="20">
        <v>1614.26</v>
      </c>
      <c r="K497" s="20">
        <v>1588.63</v>
      </c>
    </row>
    <row r="498" spans="1:11" x14ac:dyDescent="0.2">
      <c r="A498" s="19">
        <f>IF(Info!$D$7=2,IF(OR($T$7&lt;D497,$T$7&gt;E497),0,"X"),0)</f>
        <v>0</v>
      </c>
      <c r="B498" s="19">
        <f>IF(Info!$D$7=2,IF(OR($R$7&lt;D497,$R$7&gt;E497),0,"X"),0)</f>
        <v>0</v>
      </c>
      <c r="D498" s="20" t="s">
        <v>30</v>
      </c>
      <c r="E498" s="20" t="s">
        <v>30</v>
      </c>
      <c r="F498" s="21" t="s">
        <v>31</v>
      </c>
      <c r="G498" s="20">
        <v>1725.97</v>
      </c>
      <c r="H498" s="20">
        <v>1763.74</v>
      </c>
      <c r="I498" s="20">
        <v>1960.39</v>
      </c>
      <c r="J498" s="20">
        <v>1445.6</v>
      </c>
      <c r="K498" s="20">
        <v>1422.65</v>
      </c>
    </row>
    <row r="499" spans="1:11" x14ac:dyDescent="0.2">
      <c r="A499" s="19">
        <f>IF(Info!$D$7=1,IF(OR($T$7&lt;D499,$T$7&gt;E499),0,"X"),0)</f>
        <v>0</v>
      </c>
      <c r="B499" s="19">
        <f>IF(Info!$D$7=1,IF(OR($R$7&lt;D499,$R$7&gt;E499),0,"X"),0)</f>
        <v>0</v>
      </c>
      <c r="D499" s="20">
        <v>4830</v>
      </c>
      <c r="E499" s="20">
        <v>4849.99</v>
      </c>
      <c r="F499" s="21" t="s">
        <v>29</v>
      </c>
      <c r="G499" s="20">
        <v>1933.1</v>
      </c>
      <c r="H499" s="20">
        <v>1975.34</v>
      </c>
      <c r="I499" s="20">
        <v>2196.29</v>
      </c>
      <c r="J499" s="20">
        <v>1619.5</v>
      </c>
      <c r="K499" s="20">
        <v>1593.88</v>
      </c>
    </row>
    <row r="500" spans="1:11" x14ac:dyDescent="0.2">
      <c r="A500" s="19">
        <f>IF(Info!$D$7=2,IF(OR($T$7&lt;D499,$T$7&gt;E499),0,"X"),0)</f>
        <v>0</v>
      </c>
      <c r="B500" s="19">
        <f>IF(Info!$D$7=2,IF(OR($R$7&lt;D499,$R$7&gt;E499),0,"X"),0)</f>
        <v>0</v>
      </c>
      <c r="D500" s="20" t="s">
        <v>30</v>
      </c>
      <c r="E500" s="20" t="s">
        <v>30</v>
      </c>
      <c r="F500" s="21" t="s">
        <v>31</v>
      </c>
      <c r="G500" s="20">
        <v>1731.14</v>
      </c>
      <c r="H500" s="20">
        <v>1768.96</v>
      </c>
      <c r="I500" s="20">
        <v>1966.82</v>
      </c>
      <c r="J500" s="20">
        <v>1450.3</v>
      </c>
      <c r="K500" s="20">
        <v>1427.35</v>
      </c>
    </row>
    <row r="501" spans="1:11" x14ac:dyDescent="0.2">
      <c r="A501" s="19">
        <f>IF(Info!$D$7=1,IF(OR($T$7&lt;D501,$T$7&gt;E501),0,"X"),0)</f>
        <v>0</v>
      </c>
      <c r="B501" s="19">
        <f>IF(Info!$D$7=1,IF(OR($R$7&lt;D501,$R$7&gt;E501),0,"X"),0)</f>
        <v>0</v>
      </c>
      <c r="D501" s="20">
        <v>4850</v>
      </c>
      <c r="E501" s="20">
        <v>4869.99</v>
      </c>
      <c r="F501" s="21" t="s">
        <v>29</v>
      </c>
      <c r="G501" s="20">
        <v>1938.88</v>
      </c>
      <c r="H501" s="20">
        <v>1981.23</v>
      </c>
      <c r="I501" s="20">
        <v>2203.36</v>
      </c>
      <c r="J501" s="20">
        <v>1624.74</v>
      </c>
      <c r="K501" s="20">
        <v>1599.06</v>
      </c>
    </row>
    <row r="502" spans="1:11" x14ac:dyDescent="0.2">
      <c r="A502" s="19">
        <f>IF(Info!$D$7=2,IF(OR($T$7&lt;D501,$T$7&gt;E501),0,"X"),0)</f>
        <v>0</v>
      </c>
      <c r="B502" s="19">
        <f>IF(Info!$D$7=2,IF(OR($R$7&lt;D501,$R$7&gt;E501),0,"X"),0)</f>
        <v>0</v>
      </c>
      <c r="D502" s="20" t="s">
        <v>30</v>
      </c>
      <c r="E502" s="20" t="s">
        <v>30</v>
      </c>
      <c r="F502" s="21" t="s">
        <v>31</v>
      </c>
      <c r="G502" s="20">
        <v>1736.31</v>
      </c>
      <c r="H502" s="20">
        <v>1774.24</v>
      </c>
      <c r="I502" s="20">
        <v>1973.16</v>
      </c>
      <c r="J502" s="20">
        <v>1454.99</v>
      </c>
      <c r="K502" s="20">
        <v>1432</v>
      </c>
    </row>
    <row r="503" spans="1:11" x14ac:dyDescent="0.2">
      <c r="A503" s="19">
        <f>IF(Info!$D$7=1,IF(OR($T$7&lt;D503,$T$7&gt;E503),0,"X"),0)</f>
        <v>0</v>
      </c>
      <c r="B503" s="19">
        <f>IF(Info!$D$7=1,IF(OR($R$7&lt;D503,$R$7&gt;E503),0,"X"),0)</f>
        <v>0</v>
      </c>
      <c r="D503" s="20">
        <v>4870</v>
      </c>
      <c r="E503" s="20">
        <v>4889.99</v>
      </c>
      <c r="F503" s="21" t="s">
        <v>29</v>
      </c>
      <c r="G503" s="20">
        <v>1944.59</v>
      </c>
      <c r="H503" s="20">
        <v>1987.06</v>
      </c>
      <c r="I503" s="20">
        <v>2210.3000000000002</v>
      </c>
      <c r="J503" s="20">
        <v>1629.92</v>
      </c>
      <c r="K503" s="20">
        <v>1604.3</v>
      </c>
    </row>
    <row r="504" spans="1:11" x14ac:dyDescent="0.2">
      <c r="A504" s="19">
        <f>IF(Info!$D$7=2,IF(OR($T$7&lt;D503,$T$7&gt;E503),0,"X"),0)</f>
        <v>0</v>
      </c>
      <c r="B504" s="19">
        <f>IF(Info!$D$7=2,IF(OR($R$7&lt;D503,$R$7&gt;E503),0,"X"),0)</f>
        <v>0</v>
      </c>
      <c r="D504" s="20" t="s">
        <v>30</v>
      </c>
      <c r="E504" s="20" t="s">
        <v>30</v>
      </c>
      <c r="F504" s="21" t="s">
        <v>31</v>
      </c>
      <c r="G504" s="20">
        <v>1741.43</v>
      </c>
      <c r="H504" s="20">
        <v>1779.46</v>
      </c>
      <c r="I504" s="20">
        <v>1979.38</v>
      </c>
      <c r="J504" s="20">
        <v>1459.63</v>
      </c>
      <c r="K504" s="20">
        <v>1436.69</v>
      </c>
    </row>
    <row r="505" spans="1:11" x14ac:dyDescent="0.2">
      <c r="A505" s="19">
        <f>IF(Info!$D$7=1,IF(OR($T$7&lt;D505,$T$7&gt;E505),0,"X"),0)</f>
        <v>0</v>
      </c>
      <c r="B505" s="19">
        <f>IF(Info!$D$7=1,IF(OR($R$7&lt;D505,$R$7&gt;E505),0,"X"),0)</f>
        <v>0</v>
      </c>
      <c r="D505" s="20">
        <v>4890</v>
      </c>
      <c r="E505" s="20">
        <v>4909.99</v>
      </c>
      <c r="F505" s="21" t="s">
        <v>29</v>
      </c>
      <c r="G505" s="20">
        <v>1950.3</v>
      </c>
      <c r="H505" s="20">
        <v>1992.89</v>
      </c>
      <c r="I505" s="20">
        <v>2217.38</v>
      </c>
      <c r="J505" s="20">
        <v>1635.17</v>
      </c>
      <c r="K505" s="20">
        <v>1609.54</v>
      </c>
    </row>
    <row r="506" spans="1:11" x14ac:dyDescent="0.2">
      <c r="A506" s="19">
        <f>IF(Info!$D$7=2,IF(OR($T$7&lt;D505,$T$7&gt;E505),0,"X"),0)</f>
        <v>0</v>
      </c>
      <c r="B506" s="19">
        <f>IF(Info!$D$7=2,IF(OR($R$7&lt;D505,$R$7&gt;E505),0,"X"),0)</f>
        <v>0</v>
      </c>
      <c r="D506" s="20" t="s">
        <v>30</v>
      </c>
      <c r="E506" s="20" t="s">
        <v>30</v>
      </c>
      <c r="F506" s="21" t="s">
        <v>31</v>
      </c>
      <c r="G506" s="20">
        <v>1746.54</v>
      </c>
      <c r="H506" s="20">
        <v>1784.68</v>
      </c>
      <c r="I506" s="20">
        <v>1985.71</v>
      </c>
      <c r="J506" s="20">
        <v>1464.33</v>
      </c>
      <c r="K506" s="20">
        <v>1441.38</v>
      </c>
    </row>
    <row r="507" spans="1:11" x14ac:dyDescent="0.2">
      <c r="A507" s="19">
        <f>IF(Info!$D$7=1,IF(OR($T$7&lt;D507,$T$7&gt;E507),0,"X"),0)</f>
        <v>0</v>
      </c>
      <c r="B507" s="19">
        <f>IF(Info!$D$7=1,IF(OR($R$7&lt;D507,$R$7&gt;E507),0,"X"),0)</f>
        <v>0</v>
      </c>
      <c r="D507" s="20">
        <v>4910</v>
      </c>
      <c r="E507" s="20">
        <v>4929.99</v>
      </c>
      <c r="F507" s="21" t="s">
        <v>29</v>
      </c>
      <c r="G507" s="20">
        <v>1956.02</v>
      </c>
      <c r="H507" s="20">
        <v>1998.66</v>
      </c>
      <c r="I507" s="20">
        <v>2224.44</v>
      </c>
      <c r="J507" s="20">
        <v>1640.41</v>
      </c>
      <c r="K507" s="20">
        <v>1614.79</v>
      </c>
    </row>
    <row r="508" spans="1:11" x14ac:dyDescent="0.2">
      <c r="A508" s="19">
        <f>IF(Info!$D$7=2,IF(OR($T$7&lt;D507,$T$7&gt;E507),0,"X"),0)</f>
        <v>0</v>
      </c>
      <c r="B508" s="19">
        <f>IF(Info!$D$7=2,IF(OR($R$7&lt;D507,$R$7&gt;E507),0,"X"),0)</f>
        <v>0</v>
      </c>
      <c r="D508" s="20" t="s">
        <v>30</v>
      </c>
      <c r="E508" s="20" t="s">
        <v>30</v>
      </c>
      <c r="F508" s="21" t="s">
        <v>31</v>
      </c>
      <c r="G508" s="20">
        <v>1751.66</v>
      </c>
      <c r="H508" s="20">
        <v>1789.85</v>
      </c>
      <c r="I508" s="20">
        <v>1992.04</v>
      </c>
      <c r="J508" s="20">
        <v>1469.02</v>
      </c>
      <c r="K508" s="20">
        <v>1446.08</v>
      </c>
    </row>
    <row r="509" spans="1:11" x14ac:dyDescent="0.2">
      <c r="A509" s="19">
        <f>IF(Info!$D$7=1,IF(OR($T$7&lt;D509,$T$7&gt;E509),0,"X"),0)</f>
        <v>0</v>
      </c>
      <c r="B509" s="19">
        <f>IF(Info!$D$7=1,IF(OR($R$7&lt;D509,$R$7&gt;E509),0,"X"),0)</f>
        <v>0</v>
      </c>
      <c r="D509" s="20">
        <v>4930</v>
      </c>
      <c r="E509" s="20">
        <v>4949.99</v>
      </c>
      <c r="F509" s="21" t="s">
        <v>29</v>
      </c>
      <c r="G509" s="20">
        <v>1961.73</v>
      </c>
      <c r="H509" s="20">
        <v>2004.5</v>
      </c>
      <c r="I509" s="20">
        <v>2231.5100000000002</v>
      </c>
      <c r="J509" s="20">
        <v>1645.65</v>
      </c>
      <c r="K509" s="20">
        <v>1620.03</v>
      </c>
    </row>
    <row r="510" spans="1:11" x14ac:dyDescent="0.2">
      <c r="A510" s="19">
        <f>IF(Info!$D$7=2,IF(OR($T$7&lt;D509,$T$7&gt;E509),0,"X"),0)</f>
        <v>0</v>
      </c>
      <c r="B510" s="19">
        <f>IF(Info!$D$7=2,IF(OR($R$7&lt;D509,$R$7&gt;E509),0,"X"),0)</f>
        <v>0</v>
      </c>
      <c r="D510" s="20" t="s">
        <v>30</v>
      </c>
      <c r="E510" s="20" t="s">
        <v>30</v>
      </c>
      <c r="F510" s="21" t="s">
        <v>31</v>
      </c>
      <c r="G510" s="20">
        <v>1756.78</v>
      </c>
      <c r="H510" s="20">
        <v>1795.07</v>
      </c>
      <c r="I510" s="20">
        <v>1998.37</v>
      </c>
      <c r="J510" s="20">
        <v>1473.71</v>
      </c>
      <c r="K510" s="20">
        <v>1450.77</v>
      </c>
    </row>
    <row r="511" spans="1:11" x14ac:dyDescent="0.2">
      <c r="A511" s="19">
        <f>IF(Info!$D$7=1,IF(OR($T$7&lt;D511,$T$7&gt;E511),0,"X"),0)</f>
        <v>0</v>
      </c>
      <c r="B511" s="19">
        <f>IF(Info!$D$7=1,IF(OR($R$7&lt;D511,$R$7&gt;E511),0,"X"),0)</f>
        <v>0</v>
      </c>
      <c r="D511" s="20">
        <v>4950</v>
      </c>
      <c r="E511" s="20">
        <v>4969.99</v>
      </c>
      <c r="F511" s="21" t="s">
        <v>29</v>
      </c>
      <c r="G511" s="20">
        <v>1967.38</v>
      </c>
      <c r="H511" s="20">
        <v>2010.27</v>
      </c>
      <c r="I511" s="20">
        <v>2238.58</v>
      </c>
      <c r="J511" s="20">
        <v>1650.83</v>
      </c>
      <c r="K511" s="20">
        <v>1625.21</v>
      </c>
    </row>
    <row r="512" spans="1:11" x14ac:dyDescent="0.2">
      <c r="A512" s="19">
        <f>IF(Info!$D$7=2,IF(OR($T$7&lt;D511,$T$7&gt;E511),0,"X"),0)</f>
        <v>0</v>
      </c>
      <c r="B512" s="19">
        <f>IF(Info!$D$7=2,IF(OR($R$7&lt;D511,$R$7&gt;E511),0,"X"),0)</f>
        <v>0</v>
      </c>
      <c r="D512" s="20" t="s">
        <v>30</v>
      </c>
      <c r="E512" s="20" t="s">
        <v>30</v>
      </c>
      <c r="F512" s="21" t="s">
        <v>31</v>
      </c>
      <c r="G512" s="20">
        <v>1761.83</v>
      </c>
      <c r="H512" s="20">
        <v>1800.24</v>
      </c>
      <c r="I512" s="20">
        <v>2004.7</v>
      </c>
      <c r="J512" s="20">
        <v>1478.36</v>
      </c>
      <c r="K512" s="20">
        <v>1455.41</v>
      </c>
    </row>
    <row r="513" spans="1:11" x14ac:dyDescent="0.2">
      <c r="A513" s="19">
        <f>IF(Info!$D$7=1,IF(OR($T$7&lt;D513,$T$7&gt;E513),0,"X"),0)</f>
        <v>0</v>
      </c>
      <c r="B513" s="19">
        <f>IF(Info!$D$7=1,IF(OR($R$7&lt;D513,$R$7&gt;E513),0,"X"),0)</f>
        <v>0</v>
      </c>
      <c r="D513" s="20">
        <v>4970</v>
      </c>
      <c r="E513" s="20">
        <v>4989.99</v>
      </c>
      <c r="F513" s="21" t="s">
        <v>29</v>
      </c>
      <c r="G513" s="20">
        <v>1973.04</v>
      </c>
      <c r="H513" s="20">
        <v>2016.04</v>
      </c>
      <c r="I513" s="20">
        <v>2245.5300000000002</v>
      </c>
      <c r="J513" s="20">
        <v>1656.08</v>
      </c>
      <c r="K513" s="20">
        <v>1630.45</v>
      </c>
    </row>
    <row r="514" spans="1:11" x14ac:dyDescent="0.2">
      <c r="A514" s="19">
        <f>IF(Info!$D$7=2,IF(OR($T$7&lt;D513,$T$7&gt;E513),0,"X"),0)</f>
        <v>0</v>
      </c>
      <c r="B514" s="19">
        <f>IF(Info!$D$7=2,IF(OR($R$7&lt;D513,$R$7&gt;E513),0,"X"),0)</f>
        <v>0</v>
      </c>
      <c r="D514" s="20" t="s">
        <v>30</v>
      </c>
      <c r="E514" s="20" t="s">
        <v>30</v>
      </c>
      <c r="F514" s="21" t="s">
        <v>31</v>
      </c>
      <c r="G514" s="20">
        <v>1766.9</v>
      </c>
      <c r="H514" s="20">
        <v>1805.41</v>
      </c>
      <c r="I514" s="20">
        <v>2010.92</v>
      </c>
      <c r="J514" s="20">
        <v>1483.06</v>
      </c>
      <c r="K514" s="20">
        <v>1460.11</v>
      </c>
    </row>
    <row r="515" spans="1:11" x14ac:dyDescent="0.2">
      <c r="A515" s="19">
        <f>IF(Info!$D$7=1,IF(OR($T$7&lt;D515,$T$7&gt;E515),0,"X"),0)</f>
        <v>0</v>
      </c>
      <c r="B515" s="19">
        <f>IF(Info!$D$7=1,IF(OR($R$7&lt;D515,$R$7&gt;E515),0,"X"),0)</f>
        <v>0</v>
      </c>
      <c r="D515" s="20">
        <v>4990</v>
      </c>
      <c r="E515" s="20">
        <v>5009.99</v>
      </c>
      <c r="F515" s="21" t="s">
        <v>29</v>
      </c>
      <c r="G515" s="20">
        <v>1978.7</v>
      </c>
      <c r="H515" s="20">
        <v>2021.81</v>
      </c>
      <c r="I515" s="20">
        <v>2252.6</v>
      </c>
      <c r="J515" s="20">
        <v>1661.32</v>
      </c>
      <c r="K515" s="20">
        <v>1635.63</v>
      </c>
    </row>
    <row r="516" spans="1:11" x14ac:dyDescent="0.2">
      <c r="A516" s="19">
        <f>IF(Info!$D$7=2,IF(OR($T$7&lt;D515,$T$7&gt;E515),0,"X"),0)</f>
        <v>0</v>
      </c>
      <c r="B516" s="19">
        <f>IF(Info!$D$7=2,IF(OR($R$7&lt;D515,$R$7&gt;E515),0,"X"),0)</f>
        <v>0</v>
      </c>
      <c r="D516" s="20" t="s">
        <v>30</v>
      </c>
      <c r="E516" s="20" t="s">
        <v>30</v>
      </c>
      <c r="F516" s="21" t="s">
        <v>31</v>
      </c>
      <c r="G516" s="20">
        <v>1771.97</v>
      </c>
      <c r="H516" s="20">
        <v>1810.58</v>
      </c>
      <c r="I516" s="20">
        <v>2017.25</v>
      </c>
      <c r="J516" s="20">
        <v>1487.75</v>
      </c>
      <c r="K516" s="20">
        <v>1464.74</v>
      </c>
    </row>
    <row r="517" spans="1:11" x14ac:dyDescent="0.2">
      <c r="A517" s="19">
        <f>IF(Info!$D$7=1,IF(OR($T$7&lt;D517,$T$7&gt;E517),0,"X"),0)</f>
        <v>0</v>
      </c>
      <c r="B517" s="19">
        <f>IF(Info!$D$7=1,IF(OR($R$7&lt;D517,$R$7&gt;E517),0,"X"),0)</f>
        <v>0</v>
      </c>
      <c r="D517" s="20">
        <v>5010</v>
      </c>
      <c r="E517" s="20">
        <v>5029.99</v>
      </c>
      <c r="F517" s="21" t="s">
        <v>29</v>
      </c>
      <c r="G517" s="20">
        <v>1984.35</v>
      </c>
      <c r="H517" s="20">
        <v>2027.52</v>
      </c>
      <c r="I517" s="20">
        <v>2259.66</v>
      </c>
      <c r="J517" s="20">
        <v>1666.5</v>
      </c>
      <c r="K517" s="20">
        <v>1640.88</v>
      </c>
    </row>
    <row r="518" spans="1:11" x14ac:dyDescent="0.2">
      <c r="A518" s="19">
        <f>IF(Info!$D$7=2,IF(OR($T$7&lt;D517,$T$7&gt;E517),0,"X"),0)</f>
        <v>0</v>
      </c>
      <c r="B518" s="19">
        <f>IF(Info!$D$7=2,IF(OR($R$7&lt;D517,$R$7&gt;E517),0,"X"),0)</f>
        <v>0</v>
      </c>
      <c r="D518" s="20" t="s">
        <v>30</v>
      </c>
      <c r="E518" s="20" t="s">
        <v>30</v>
      </c>
      <c r="F518" s="21" t="s">
        <v>31</v>
      </c>
      <c r="G518" s="20">
        <v>1777.03</v>
      </c>
      <c r="H518" s="20">
        <v>1815.69</v>
      </c>
      <c r="I518" s="20">
        <v>2023.58</v>
      </c>
      <c r="J518" s="20">
        <v>1492.39</v>
      </c>
      <c r="K518" s="20">
        <v>1469.44</v>
      </c>
    </row>
    <row r="519" spans="1:11" x14ac:dyDescent="0.2">
      <c r="A519" s="19">
        <f>IF(Info!$D$7=1,IF(OR($T$7&lt;D519,$T$7&gt;E519),0,"X"),0)</f>
        <v>0</v>
      </c>
      <c r="B519" s="19">
        <f>IF(Info!$D$7=1,IF(OR($R$7&lt;D519,$R$7&gt;E519),0,"X"),0)</f>
        <v>0</v>
      </c>
      <c r="D519" s="20">
        <v>5030</v>
      </c>
      <c r="E519" s="20">
        <v>5049.99</v>
      </c>
      <c r="F519" s="21" t="s">
        <v>29</v>
      </c>
      <c r="G519" s="20">
        <v>1990</v>
      </c>
      <c r="H519" s="20">
        <v>2033.3</v>
      </c>
      <c r="I519" s="20">
        <v>2266.62</v>
      </c>
      <c r="J519" s="20">
        <v>1671.74</v>
      </c>
      <c r="K519" s="20">
        <v>1646.12</v>
      </c>
    </row>
    <row r="520" spans="1:11" x14ac:dyDescent="0.2">
      <c r="A520" s="19">
        <f>IF(Info!$D$7=2,IF(OR($T$7&lt;D519,$T$7&gt;E519),0,"X"),0)</f>
        <v>0</v>
      </c>
      <c r="B520" s="19">
        <f>IF(Info!$D$7=2,IF(OR($R$7&lt;D519,$R$7&gt;E519),0,"X"),0)</f>
        <v>0</v>
      </c>
      <c r="D520" s="20" t="s">
        <v>30</v>
      </c>
      <c r="E520" s="20" t="s">
        <v>30</v>
      </c>
      <c r="F520" s="21" t="s">
        <v>31</v>
      </c>
      <c r="G520" s="20">
        <v>1782.09</v>
      </c>
      <c r="H520" s="20">
        <v>1820.86</v>
      </c>
      <c r="I520" s="20">
        <v>2029.81</v>
      </c>
      <c r="J520" s="20">
        <v>1497.08</v>
      </c>
      <c r="K520" s="20">
        <v>1474.13</v>
      </c>
    </row>
    <row r="521" spans="1:11" x14ac:dyDescent="0.2">
      <c r="A521" s="19">
        <f>IF(Info!$D$7=1,IF(OR($T$7&lt;D521,$T$7&gt;E521),0,"X"),0)</f>
        <v>0</v>
      </c>
      <c r="B521" s="19">
        <f>IF(Info!$D$7=1,IF(OR($R$7&lt;D521,$R$7&gt;E521),0,"X"),0)</f>
        <v>0</v>
      </c>
      <c r="D521" s="20">
        <v>5050</v>
      </c>
      <c r="E521" s="20">
        <v>5069.99</v>
      </c>
      <c r="F521" s="21" t="s">
        <v>29</v>
      </c>
      <c r="G521" s="20">
        <v>1995.6</v>
      </c>
      <c r="H521" s="20">
        <v>2039.01</v>
      </c>
      <c r="I521" s="20">
        <v>2273.69</v>
      </c>
      <c r="J521" s="20">
        <v>1676.98</v>
      </c>
      <c r="K521" s="20">
        <v>1651.36</v>
      </c>
    </row>
    <row r="522" spans="1:11" x14ac:dyDescent="0.2">
      <c r="A522" s="19">
        <f>IF(Info!$D$7=2,IF(OR($T$7&lt;D521,$T$7&gt;E521),0,"X"),0)</f>
        <v>0</v>
      </c>
      <c r="B522" s="19">
        <f>IF(Info!$D$7=2,IF(OR($R$7&lt;D521,$R$7&gt;E521),0,"X"),0)</f>
        <v>0</v>
      </c>
      <c r="D522" s="20" t="s">
        <v>30</v>
      </c>
      <c r="E522" s="20" t="s">
        <v>30</v>
      </c>
      <c r="F522" s="21" t="s">
        <v>31</v>
      </c>
      <c r="G522" s="20">
        <v>1787.1</v>
      </c>
      <c r="H522" s="20">
        <v>1825.98</v>
      </c>
      <c r="I522" s="20">
        <v>2036.14</v>
      </c>
      <c r="J522" s="20">
        <v>1501.78</v>
      </c>
      <c r="K522" s="20">
        <v>1478.83</v>
      </c>
    </row>
    <row r="523" spans="1:11" x14ac:dyDescent="0.2">
      <c r="A523" s="19">
        <f>IF(Info!$D$7=1,IF(OR($T$7&lt;D523,$T$7&gt;E523),0,"X"),0)</f>
        <v>0</v>
      </c>
      <c r="B523" s="19">
        <f>IF(Info!$D$7=1,IF(OR($R$7&lt;D523,$R$7&gt;E523),0,"X"),0)</f>
        <v>0</v>
      </c>
      <c r="D523" s="20">
        <v>5070</v>
      </c>
      <c r="E523" s="20">
        <v>5089.99</v>
      </c>
      <c r="F523" s="21" t="s">
        <v>29</v>
      </c>
      <c r="G523" s="20">
        <v>2001.19</v>
      </c>
      <c r="H523" s="20">
        <v>2044.73</v>
      </c>
      <c r="I523" s="20">
        <v>2280.63</v>
      </c>
      <c r="J523" s="20">
        <v>1682.22</v>
      </c>
      <c r="K523" s="20">
        <v>1656.54</v>
      </c>
    </row>
    <row r="524" spans="1:11" x14ac:dyDescent="0.2">
      <c r="A524" s="19">
        <f>IF(Info!$D$7=2,IF(OR($T$7&lt;D523,$T$7&gt;E523),0,"X"),0)</f>
        <v>0</v>
      </c>
      <c r="B524" s="19">
        <f>IF(Info!$D$7=2,IF(OR($R$7&lt;D523,$R$7&gt;E523),0,"X"),0)</f>
        <v>0</v>
      </c>
      <c r="D524" s="20" t="s">
        <v>30</v>
      </c>
      <c r="E524" s="20" t="s">
        <v>30</v>
      </c>
      <c r="F524" s="21" t="s">
        <v>31</v>
      </c>
      <c r="G524" s="20">
        <v>1792.11</v>
      </c>
      <c r="H524" s="20">
        <v>1831.1</v>
      </c>
      <c r="I524" s="20">
        <v>2042.36</v>
      </c>
      <c r="J524" s="20">
        <v>1506.47</v>
      </c>
      <c r="K524" s="20">
        <v>1483.47</v>
      </c>
    </row>
    <row r="525" spans="1:11" x14ac:dyDescent="0.2">
      <c r="A525" s="19">
        <f>IF(Info!$D$7=1,IF(OR($T$7&lt;D525,$T$7&gt;E525),0,"X"),0)</f>
        <v>0</v>
      </c>
      <c r="B525" s="19">
        <f>IF(Info!$D$7=1,IF(OR($R$7&lt;D525,$R$7&gt;E525),0,"X"),0)</f>
        <v>0</v>
      </c>
      <c r="D525" s="20">
        <v>5090</v>
      </c>
      <c r="E525" s="20">
        <v>5109.99</v>
      </c>
      <c r="F525" s="21" t="s">
        <v>29</v>
      </c>
      <c r="G525" s="20">
        <v>2006.78</v>
      </c>
      <c r="H525" s="20">
        <v>2050.4299999999998</v>
      </c>
      <c r="I525" s="20">
        <v>2287.58</v>
      </c>
      <c r="J525" s="20">
        <v>1687.41</v>
      </c>
      <c r="K525" s="20">
        <v>1661.79</v>
      </c>
    </row>
    <row r="526" spans="1:11" x14ac:dyDescent="0.2">
      <c r="A526" s="19">
        <f>IF(Info!$D$7=2,IF(OR($T$7&lt;D525,$T$7&gt;E525),0,"X"),0)</f>
        <v>0</v>
      </c>
      <c r="B526" s="19">
        <f>IF(Info!$D$7=2,IF(OR($R$7&lt;D525,$R$7&gt;E525),0,"X"),0)</f>
        <v>0</v>
      </c>
      <c r="D526" s="20" t="s">
        <v>30</v>
      </c>
      <c r="E526" s="20" t="s">
        <v>30</v>
      </c>
      <c r="F526" s="21" t="s">
        <v>31</v>
      </c>
      <c r="G526" s="20">
        <v>1797.12</v>
      </c>
      <c r="H526" s="20">
        <v>1836.21</v>
      </c>
      <c r="I526" s="20">
        <v>2048.58</v>
      </c>
      <c r="J526" s="20">
        <v>1511.11</v>
      </c>
      <c r="K526" s="20">
        <v>1488.17</v>
      </c>
    </row>
    <row r="527" spans="1:11" x14ac:dyDescent="0.2">
      <c r="A527" s="19">
        <f>IF(Info!$D$7=1,IF(OR($T$7&lt;D527,$T$7&gt;E527),0,"X"),0)</f>
        <v>0</v>
      </c>
      <c r="B527" s="19">
        <f>IF(Info!$D$7=1,IF(OR($R$7&lt;D527,$R$7&gt;E527),0,"X"),0)</f>
        <v>0</v>
      </c>
      <c r="D527" s="20">
        <v>5110</v>
      </c>
      <c r="E527" s="20">
        <v>5129.99</v>
      </c>
      <c r="F527" s="21" t="s">
        <v>29</v>
      </c>
      <c r="G527" s="20">
        <v>2012.38</v>
      </c>
      <c r="H527" s="20">
        <v>2056.09</v>
      </c>
      <c r="I527" s="20">
        <v>2294.66</v>
      </c>
      <c r="J527" s="20">
        <v>1692.65</v>
      </c>
      <c r="K527" s="20">
        <v>1667.03</v>
      </c>
    </row>
    <row r="528" spans="1:11" x14ac:dyDescent="0.2">
      <c r="A528" s="19">
        <f>IF(Info!$D$7=2,IF(OR($T$7&lt;D527,$T$7&gt;E527),0,"X"),0)</f>
        <v>0</v>
      </c>
      <c r="B528" s="19">
        <f>IF(Info!$D$7=2,IF(OR($R$7&lt;D527,$R$7&gt;E527),0,"X"),0)</f>
        <v>0</v>
      </c>
      <c r="D528" s="20" t="s">
        <v>30</v>
      </c>
      <c r="E528" s="20" t="s">
        <v>30</v>
      </c>
      <c r="F528" s="21" t="s">
        <v>31</v>
      </c>
      <c r="G528" s="20">
        <v>1802.13</v>
      </c>
      <c r="H528" s="20">
        <v>1841.27</v>
      </c>
      <c r="I528" s="20">
        <v>2054.92</v>
      </c>
      <c r="J528" s="20">
        <v>1515.8</v>
      </c>
      <c r="K528" s="20">
        <v>1492.86</v>
      </c>
    </row>
    <row r="529" spans="1:11" x14ac:dyDescent="0.2">
      <c r="A529" s="19">
        <f>IF(Info!$D$7=1,IF(OR($T$7&lt;D529,$T$7&gt;E529),0,"X"),0)</f>
        <v>0</v>
      </c>
      <c r="B529" s="19">
        <f>IF(Info!$D$7=1,IF(OR($R$7&lt;D529,$R$7&gt;E529),0,"X"),0)</f>
        <v>0</v>
      </c>
      <c r="D529" s="20">
        <v>5130</v>
      </c>
      <c r="E529" s="20">
        <v>5149.99</v>
      </c>
      <c r="F529" s="21" t="s">
        <v>29</v>
      </c>
      <c r="G529" s="20">
        <v>2017.92</v>
      </c>
      <c r="H529" s="20">
        <v>2061.8000000000002</v>
      </c>
      <c r="I529" s="20">
        <v>2301.6</v>
      </c>
      <c r="J529" s="20">
        <v>1697.83</v>
      </c>
      <c r="K529" s="20">
        <v>1672.21</v>
      </c>
    </row>
    <row r="530" spans="1:11" x14ac:dyDescent="0.2">
      <c r="A530" s="19">
        <f>IF(Info!$D$7=2,IF(OR($T$7&lt;D529,$T$7&gt;E529),0,"X"),0)</f>
        <v>0</v>
      </c>
      <c r="B530" s="19">
        <f>IF(Info!$D$7=2,IF(OR($R$7&lt;D529,$R$7&gt;E529),0,"X"),0)</f>
        <v>0</v>
      </c>
      <c r="D530" s="20" t="s">
        <v>30</v>
      </c>
      <c r="E530" s="20" t="s">
        <v>30</v>
      </c>
      <c r="F530" s="21" t="s">
        <v>31</v>
      </c>
      <c r="G530" s="20">
        <v>1807.09</v>
      </c>
      <c r="H530" s="20">
        <v>1846.39</v>
      </c>
      <c r="I530" s="20">
        <v>2061.13</v>
      </c>
      <c r="J530" s="20">
        <v>1520.45</v>
      </c>
      <c r="K530" s="20">
        <v>1497.5</v>
      </c>
    </row>
    <row r="531" spans="1:11" x14ac:dyDescent="0.2">
      <c r="A531" s="19">
        <f>IF(Info!$D$7=1,IF(OR($T$7&lt;D531,$T$7&gt;E531),0,"X"),0)</f>
        <v>0</v>
      </c>
      <c r="B531" s="19">
        <f>IF(Info!$D$7=1,IF(OR($R$7&lt;D531,$R$7&gt;E531),0,"X"),0)</f>
        <v>0</v>
      </c>
      <c r="D531" s="20">
        <v>5150</v>
      </c>
      <c r="E531" s="20">
        <v>5169.99</v>
      </c>
      <c r="F531" s="21" t="s">
        <v>29</v>
      </c>
      <c r="G531" s="20">
        <v>2023.51</v>
      </c>
      <c r="H531" s="20">
        <v>2067.46</v>
      </c>
      <c r="I531" s="20">
        <v>2308.5500000000002</v>
      </c>
      <c r="J531" s="20">
        <v>1703.08</v>
      </c>
      <c r="K531" s="20">
        <v>1677.45</v>
      </c>
    </row>
    <row r="532" spans="1:11" x14ac:dyDescent="0.2">
      <c r="A532" s="19">
        <f>IF(Info!$D$7=2,IF(OR($T$7&lt;D531,$T$7&gt;E531),0,"X"),0)</f>
        <v>0</v>
      </c>
      <c r="B532" s="19">
        <f>IF(Info!$D$7=2,IF(OR($R$7&lt;D531,$R$7&gt;E531),0,"X"),0)</f>
        <v>0</v>
      </c>
      <c r="D532" s="20" t="s">
        <v>30</v>
      </c>
      <c r="E532" s="20" t="s">
        <v>30</v>
      </c>
      <c r="F532" s="21" t="s">
        <v>31</v>
      </c>
      <c r="G532" s="20">
        <v>1812.1</v>
      </c>
      <c r="H532" s="20">
        <v>1851.46</v>
      </c>
      <c r="I532" s="20">
        <v>2067.36</v>
      </c>
      <c r="J532" s="20">
        <v>1525.15</v>
      </c>
      <c r="K532" s="20">
        <v>1502.2</v>
      </c>
    </row>
    <row r="533" spans="1:11" x14ac:dyDescent="0.2">
      <c r="A533" s="19">
        <f>IF(Info!$D$7=1,IF(OR($T$7&lt;D533,$T$7&gt;E533),0,"X"),0)</f>
        <v>0</v>
      </c>
      <c r="B533" s="19">
        <f>IF(Info!$D$7=1,IF(OR($R$7&lt;D533,$R$7&gt;E533),0,"X"),0)</f>
        <v>0</v>
      </c>
      <c r="D533" s="20">
        <v>5170</v>
      </c>
      <c r="E533" s="20">
        <v>5189.99</v>
      </c>
      <c r="F533" s="21" t="s">
        <v>29</v>
      </c>
      <c r="G533" s="20">
        <v>2029.05</v>
      </c>
      <c r="H533" s="20">
        <v>2073.11</v>
      </c>
      <c r="I533" s="20">
        <v>2315.5100000000002</v>
      </c>
      <c r="J533" s="20">
        <v>1708.32</v>
      </c>
      <c r="K533" s="20">
        <v>1682.7</v>
      </c>
    </row>
    <row r="534" spans="1:11" x14ac:dyDescent="0.2">
      <c r="A534" s="19">
        <f>IF(Info!$D$7=2,IF(OR($T$7&lt;D533,$T$7&gt;E533),0,"X"),0)</f>
        <v>0</v>
      </c>
      <c r="B534" s="19">
        <f>IF(Info!$D$7=2,IF(OR($R$7&lt;D533,$R$7&gt;E533),0,"X"),0)</f>
        <v>0</v>
      </c>
      <c r="D534" s="20" t="s">
        <v>30</v>
      </c>
      <c r="E534" s="20" t="s">
        <v>30</v>
      </c>
      <c r="F534" s="21" t="s">
        <v>31</v>
      </c>
      <c r="G534" s="20">
        <v>1817.06</v>
      </c>
      <c r="H534" s="20">
        <v>1856.52</v>
      </c>
      <c r="I534" s="20">
        <v>2073.59</v>
      </c>
      <c r="J534" s="20">
        <v>1529.84</v>
      </c>
      <c r="K534" s="20">
        <v>1506.89</v>
      </c>
    </row>
    <row r="535" spans="1:11" x14ac:dyDescent="0.2">
      <c r="A535" s="19">
        <f>IF(Info!$D$7=1,IF(OR($T$7&lt;D535,$T$7&gt;E535),0,"X"),0)</f>
        <v>0</v>
      </c>
      <c r="B535" s="19">
        <f>IF(Info!$D$7=1,IF(OR($R$7&lt;D535,$R$7&gt;E535),0,"X"),0)</f>
        <v>0</v>
      </c>
      <c r="D535" s="20">
        <v>5190</v>
      </c>
      <c r="E535" s="20">
        <v>5209.99</v>
      </c>
      <c r="F535" s="21" t="s">
        <v>29</v>
      </c>
      <c r="G535" s="20">
        <v>2034.58</v>
      </c>
      <c r="H535" s="20">
        <v>2078.7600000000002</v>
      </c>
      <c r="I535" s="20">
        <v>2322.4499999999998</v>
      </c>
      <c r="J535" s="20">
        <v>1713.56</v>
      </c>
      <c r="K535" s="20">
        <v>1687.94</v>
      </c>
    </row>
    <row r="536" spans="1:11" x14ac:dyDescent="0.2">
      <c r="A536" s="19">
        <f>IF(Info!$D$7=2,IF(OR($T$7&lt;D535,$T$7&gt;E535),0,"X"),0)</f>
        <v>0</v>
      </c>
      <c r="B536" s="19">
        <f>IF(Info!$D$7=2,IF(OR($R$7&lt;D535,$R$7&gt;E535),0,"X"),0)</f>
        <v>0</v>
      </c>
      <c r="D536" s="20" t="s">
        <v>30</v>
      </c>
      <c r="E536" s="20" t="s">
        <v>30</v>
      </c>
      <c r="F536" s="21" t="s">
        <v>31</v>
      </c>
      <c r="G536" s="20">
        <v>1822.01</v>
      </c>
      <c r="H536" s="20">
        <v>1861.58</v>
      </c>
      <c r="I536" s="20">
        <v>2079.8000000000002</v>
      </c>
      <c r="J536" s="20">
        <v>1534.53</v>
      </c>
      <c r="K536" s="20">
        <v>1511.59</v>
      </c>
    </row>
    <row r="537" spans="1:11" x14ac:dyDescent="0.2">
      <c r="A537" s="19">
        <f>IF(Info!$D$7=1,IF(OR($T$7&lt;D537,$T$7&gt;E537),0,"X"),0)</f>
        <v>0</v>
      </c>
      <c r="B537" s="19">
        <f>IF(Info!$D$7=1,IF(OR($R$7&lt;D537,$R$7&gt;E537),0,"X"),0)</f>
        <v>0</v>
      </c>
      <c r="D537" s="20">
        <v>5210</v>
      </c>
      <c r="E537" s="20">
        <v>5229.99</v>
      </c>
      <c r="F537" s="21" t="s">
        <v>29</v>
      </c>
      <c r="G537" s="20">
        <v>2040.12</v>
      </c>
      <c r="H537" s="20">
        <v>2084.36</v>
      </c>
      <c r="I537" s="20">
        <v>2329.4</v>
      </c>
      <c r="J537" s="20">
        <v>1718.74</v>
      </c>
      <c r="K537" s="20">
        <v>1693.12</v>
      </c>
    </row>
    <row r="538" spans="1:11" x14ac:dyDescent="0.2">
      <c r="A538" s="19">
        <f>IF(Info!$D$7=2,IF(OR($T$7&lt;D537,$T$7&gt;E537),0,"X"),0)</f>
        <v>0</v>
      </c>
      <c r="B538" s="19">
        <f>IF(Info!$D$7=2,IF(OR($R$7&lt;D537,$R$7&gt;E537),0,"X"),0)</f>
        <v>0</v>
      </c>
      <c r="D538" s="20" t="s">
        <v>30</v>
      </c>
      <c r="E538" s="20" t="s">
        <v>30</v>
      </c>
      <c r="F538" s="21" t="s">
        <v>31</v>
      </c>
      <c r="G538" s="20">
        <v>1826.98</v>
      </c>
      <c r="H538" s="20">
        <v>1866.59</v>
      </c>
      <c r="I538" s="20">
        <v>2086.0300000000002</v>
      </c>
      <c r="J538" s="20">
        <v>1539.17</v>
      </c>
      <c r="K538" s="20">
        <v>1516.22</v>
      </c>
    </row>
    <row r="539" spans="1:11" x14ac:dyDescent="0.2">
      <c r="A539" s="19">
        <f>IF(Info!$D$7=1,IF(OR($T$7&lt;D539,$T$7&gt;E539),0,"X"),0)</f>
        <v>0</v>
      </c>
      <c r="B539" s="19">
        <f>IF(Info!$D$7=1,IF(OR($R$7&lt;D539,$R$7&gt;E539),0,"X"),0)</f>
        <v>0</v>
      </c>
      <c r="D539" s="20">
        <v>5230</v>
      </c>
      <c r="E539" s="20">
        <v>5249.99</v>
      </c>
      <c r="F539" s="21" t="s">
        <v>29</v>
      </c>
      <c r="G539" s="20">
        <v>2045.6</v>
      </c>
      <c r="H539" s="20">
        <v>2089.9499999999998</v>
      </c>
      <c r="I539" s="20">
        <v>2336.36</v>
      </c>
      <c r="J539" s="20">
        <v>1723.98</v>
      </c>
      <c r="K539" s="20">
        <v>1698.36</v>
      </c>
    </row>
    <row r="540" spans="1:11" x14ac:dyDescent="0.2">
      <c r="A540" s="19">
        <f>IF(Info!$D$7=2,IF(OR($T$7&lt;D539,$T$7&gt;E539),0,"X"),0)</f>
        <v>0</v>
      </c>
      <c r="B540" s="19">
        <f>IF(Info!$D$7=2,IF(OR($R$7&lt;D539,$R$7&gt;E539),0,"X"),0)</f>
        <v>0</v>
      </c>
      <c r="D540" s="20" t="s">
        <v>30</v>
      </c>
      <c r="E540" s="20" t="s">
        <v>30</v>
      </c>
      <c r="F540" s="21" t="s">
        <v>31</v>
      </c>
      <c r="G540" s="20">
        <v>1831.88</v>
      </c>
      <c r="H540" s="20">
        <v>1871.6</v>
      </c>
      <c r="I540" s="20">
        <v>2092.2600000000002</v>
      </c>
      <c r="J540" s="20">
        <v>1543.87</v>
      </c>
      <c r="K540" s="20">
        <v>1520.92</v>
      </c>
    </row>
    <row r="541" spans="1:11" x14ac:dyDescent="0.2">
      <c r="A541" s="19">
        <f>IF(Info!$D$7=1,IF(OR($T$7&lt;D541,$T$7&gt;E541),0,"X"),0)</f>
        <v>0</v>
      </c>
      <c r="B541" s="19">
        <f>IF(Info!$D$7=1,IF(OR($R$7&lt;D541,$R$7&gt;E541),0,"X"),0)</f>
        <v>0</v>
      </c>
      <c r="D541" s="20">
        <v>5250</v>
      </c>
      <c r="E541" s="20">
        <v>5269.99</v>
      </c>
      <c r="F541" s="21" t="s">
        <v>29</v>
      </c>
      <c r="G541" s="20">
        <v>2051.08</v>
      </c>
      <c r="H541" s="20">
        <v>2095.5500000000002</v>
      </c>
      <c r="I541" s="20">
        <v>2343.3000000000002</v>
      </c>
      <c r="J541" s="20">
        <v>1729.22</v>
      </c>
      <c r="K541" s="20">
        <v>1703.54</v>
      </c>
    </row>
    <row r="542" spans="1:11" x14ac:dyDescent="0.2">
      <c r="A542" s="19">
        <f>IF(Info!$D$7=2,IF(OR($T$7&lt;D541,$T$7&gt;E541),0,"X"),0)</f>
        <v>0</v>
      </c>
      <c r="B542" s="19">
        <f>IF(Info!$D$7=2,IF(OR($R$7&lt;D541,$R$7&gt;E541),0,"X"),0)</f>
        <v>0</v>
      </c>
      <c r="D542" s="20" t="s">
        <v>30</v>
      </c>
      <c r="E542" s="20" t="s">
        <v>30</v>
      </c>
      <c r="F542" s="21" t="s">
        <v>31</v>
      </c>
      <c r="G542" s="20">
        <v>1836.79</v>
      </c>
      <c r="H542" s="20">
        <v>1876.61</v>
      </c>
      <c r="I542" s="20">
        <v>2098.48</v>
      </c>
      <c r="J542" s="20">
        <v>1548.56</v>
      </c>
      <c r="K542" s="20">
        <v>1525.56</v>
      </c>
    </row>
    <row r="543" spans="1:11" x14ac:dyDescent="0.2">
      <c r="A543" s="19">
        <f>IF(Info!$D$7=1,IF(OR($T$7&lt;D543,$T$7&gt;E543),0,"X"),0)</f>
        <v>0</v>
      </c>
      <c r="B543" s="19">
        <f>IF(Info!$D$7=1,IF(OR($R$7&lt;D543,$R$7&gt;E543),0,"X"),0)</f>
        <v>0</v>
      </c>
      <c r="D543" s="20">
        <v>5270</v>
      </c>
      <c r="E543" s="20">
        <v>5289.99</v>
      </c>
      <c r="F543" s="21" t="s">
        <v>29</v>
      </c>
      <c r="G543" s="20">
        <v>2056.56</v>
      </c>
      <c r="H543" s="20">
        <v>2101.15</v>
      </c>
      <c r="I543" s="20">
        <v>2350.25</v>
      </c>
      <c r="J543" s="20">
        <v>1734.41</v>
      </c>
      <c r="K543" s="20">
        <v>1708.79</v>
      </c>
    </row>
    <row r="544" spans="1:11" x14ac:dyDescent="0.2">
      <c r="A544" s="19">
        <f>IF(Info!$D$7=2,IF(OR($T$7&lt;D543,$T$7&gt;E543),0,"X"),0)</f>
        <v>0</v>
      </c>
      <c r="B544" s="19">
        <f>IF(Info!$D$7=2,IF(OR($R$7&lt;D543,$R$7&gt;E543),0,"X"),0)</f>
        <v>0</v>
      </c>
      <c r="D544" s="20" t="s">
        <v>30</v>
      </c>
      <c r="E544" s="20" t="s">
        <v>30</v>
      </c>
      <c r="F544" s="21" t="s">
        <v>31</v>
      </c>
      <c r="G544" s="20">
        <v>1841.69</v>
      </c>
      <c r="H544" s="20">
        <v>1881.62</v>
      </c>
      <c r="I544" s="20">
        <v>2104.6999999999998</v>
      </c>
      <c r="J544" s="20">
        <v>1553.2</v>
      </c>
      <c r="K544" s="20">
        <v>1530.26</v>
      </c>
    </row>
    <row r="545" spans="1:11" x14ac:dyDescent="0.2">
      <c r="A545" s="19">
        <f>IF(Info!$D$7=1,IF(OR($T$7&lt;D545,$T$7&gt;E545),0,"X"),0)</f>
        <v>0</v>
      </c>
      <c r="B545" s="19">
        <f>IF(Info!$D$7=1,IF(OR($R$7&lt;D545,$R$7&gt;E545),0,"X"),0)</f>
        <v>0</v>
      </c>
      <c r="D545" s="20">
        <v>5290</v>
      </c>
      <c r="E545" s="20">
        <v>5309.99</v>
      </c>
      <c r="F545" s="21" t="s">
        <v>29</v>
      </c>
      <c r="G545" s="20">
        <v>2062.0300000000002</v>
      </c>
      <c r="H545" s="20">
        <v>2106.7399999999998</v>
      </c>
      <c r="I545" s="20">
        <v>2357.21</v>
      </c>
      <c r="J545" s="20">
        <v>1739.65</v>
      </c>
      <c r="K545" s="20">
        <v>1714.03</v>
      </c>
    </row>
    <row r="546" spans="1:11" x14ac:dyDescent="0.2">
      <c r="A546" s="19">
        <f>IF(Info!$D$7=2,IF(OR($T$7&lt;D545,$T$7&gt;E545),0,"X"),0)</f>
        <v>0</v>
      </c>
      <c r="B546" s="19">
        <f>IF(Info!$D$7=2,IF(OR($R$7&lt;D545,$R$7&gt;E545),0,"X"),0)</f>
        <v>0</v>
      </c>
      <c r="D546" s="20" t="s">
        <v>30</v>
      </c>
      <c r="E546" s="20" t="s">
        <v>30</v>
      </c>
      <c r="F546" s="21" t="s">
        <v>31</v>
      </c>
      <c r="G546" s="20">
        <v>1846.6</v>
      </c>
      <c r="H546" s="20">
        <v>1886.63</v>
      </c>
      <c r="I546" s="20">
        <v>2110.9299999999998</v>
      </c>
      <c r="J546" s="20">
        <v>1557.89</v>
      </c>
      <c r="K546" s="20">
        <v>1534.95</v>
      </c>
    </row>
    <row r="547" spans="1:11" x14ac:dyDescent="0.2">
      <c r="A547" s="19">
        <f>IF(Info!$D$7=1,IF(OR($T$7&lt;D547,$T$7&gt;E547),0,"X"),0)</f>
        <v>0</v>
      </c>
      <c r="B547" s="19">
        <f>IF(Info!$D$7=1,IF(OR($R$7&lt;D547,$R$7&gt;E547),0,"X"),0)</f>
        <v>0</v>
      </c>
      <c r="D547" s="20">
        <v>5310</v>
      </c>
      <c r="E547" s="20">
        <v>5329.99</v>
      </c>
      <c r="F547" s="21" t="s">
        <v>29</v>
      </c>
      <c r="G547" s="20">
        <v>2067.5100000000002</v>
      </c>
      <c r="H547" s="20">
        <v>2112.2800000000002</v>
      </c>
      <c r="I547" s="20">
        <v>2364.15</v>
      </c>
      <c r="J547" s="20">
        <v>1744.89</v>
      </c>
      <c r="K547" s="20">
        <v>1719.27</v>
      </c>
    </row>
    <row r="548" spans="1:11" x14ac:dyDescent="0.2">
      <c r="A548" s="19">
        <f>IF(Info!$D$7=2,IF(OR($T$7&lt;D547,$T$7&gt;E547),0,"X"),0)</f>
        <v>0</v>
      </c>
      <c r="B548" s="19">
        <f>IF(Info!$D$7=2,IF(OR($R$7&lt;D547,$R$7&gt;E547),0,"X"),0)</f>
        <v>0</v>
      </c>
      <c r="D548" s="20" t="s">
        <v>30</v>
      </c>
      <c r="E548" s="20" t="s">
        <v>30</v>
      </c>
      <c r="F548" s="21" t="s">
        <v>31</v>
      </c>
      <c r="G548" s="20">
        <v>1851.5</v>
      </c>
      <c r="H548" s="20">
        <v>1891.59</v>
      </c>
      <c r="I548" s="20">
        <v>2117.15</v>
      </c>
      <c r="J548" s="20">
        <v>1562.59</v>
      </c>
      <c r="K548" s="20">
        <v>1539.64</v>
      </c>
    </row>
    <row r="549" spans="1:11" x14ac:dyDescent="0.2">
      <c r="A549" s="19">
        <f>IF(Info!$D$7=1,IF(OR($T$7&lt;D549,$T$7&gt;E549),0,"X"),0)</f>
        <v>0</v>
      </c>
      <c r="B549" s="19">
        <f>IF(Info!$D$7=1,IF(OR($R$7&lt;D549,$R$7&gt;E549),0,"X"),0)</f>
        <v>0</v>
      </c>
      <c r="D549" s="20">
        <v>5330</v>
      </c>
      <c r="E549" s="20">
        <v>5349.99</v>
      </c>
      <c r="F549" s="21" t="s">
        <v>29</v>
      </c>
      <c r="G549" s="20">
        <v>2072.9899999999998</v>
      </c>
      <c r="H549" s="20">
        <v>2117.88</v>
      </c>
      <c r="I549" s="20">
        <v>2371.1</v>
      </c>
      <c r="J549" s="20">
        <v>1750.13</v>
      </c>
      <c r="K549" s="20">
        <v>1724.45</v>
      </c>
    </row>
    <row r="550" spans="1:11" x14ac:dyDescent="0.2">
      <c r="A550" s="19">
        <f>IF(Info!$D$7=2,IF(OR($T$7&lt;D549,$T$7&gt;E549),0,"X"),0)</f>
        <v>0</v>
      </c>
      <c r="B550" s="19">
        <f>IF(Info!$D$7=2,IF(OR($R$7&lt;D549,$R$7&gt;E549),0,"X"),0)</f>
        <v>0</v>
      </c>
      <c r="D550" s="20" t="s">
        <v>30</v>
      </c>
      <c r="E550" s="20" t="s">
        <v>30</v>
      </c>
      <c r="F550" s="21" t="s">
        <v>31</v>
      </c>
      <c r="G550" s="20">
        <v>1856.41</v>
      </c>
      <c r="H550" s="20">
        <v>1896.61</v>
      </c>
      <c r="I550" s="20">
        <v>2123.38</v>
      </c>
      <c r="J550" s="20">
        <v>1567.28</v>
      </c>
      <c r="K550" s="20">
        <v>1544.29</v>
      </c>
    </row>
    <row r="551" spans="1:11" x14ac:dyDescent="0.2">
      <c r="A551" s="19">
        <f>IF(Info!$D$7=1,IF(OR($T$7&lt;D551,$T$7&gt;E551),0,"X"),0)</f>
        <v>0</v>
      </c>
      <c r="B551" s="19">
        <f>IF(Info!$D$7=1,IF(OR($R$7&lt;D551,$R$7&gt;E551),0,"X"),0)</f>
        <v>0</v>
      </c>
      <c r="D551" s="20">
        <v>5350</v>
      </c>
      <c r="E551" s="20">
        <v>5369.99</v>
      </c>
      <c r="F551" s="21" t="s">
        <v>29</v>
      </c>
      <c r="G551" s="20">
        <v>2078.41</v>
      </c>
      <c r="H551" s="20">
        <v>2123.41</v>
      </c>
      <c r="I551" s="20">
        <v>2377.94</v>
      </c>
      <c r="J551" s="20">
        <v>1755.32</v>
      </c>
      <c r="K551" s="20">
        <v>1729.7</v>
      </c>
    </row>
    <row r="552" spans="1:11" x14ac:dyDescent="0.2">
      <c r="A552" s="19">
        <f>IF(Info!$D$7=2,IF(OR($T$7&lt;D551,$T$7&gt;E551),0,"X"),0)</f>
        <v>0</v>
      </c>
      <c r="B552" s="19">
        <f>IF(Info!$D$7=2,IF(OR($R$7&lt;D551,$R$7&gt;E551),0,"X"),0)</f>
        <v>0</v>
      </c>
      <c r="D552" s="20" t="s">
        <v>30</v>
      </c>
      <c r="E552" s="20" t="s">
        <v>30</v>
      </c>
      <c r="F552" s="21" t="s">
        <v>31</v>
      </c>
      <c r="G552" s="20">
        <v>1861.26</v>
      </c>
      <c r="H552" s="20">
        <v>1901.56</v>
      </c>
      <c r="I552" s="20">
        <v>2129.5</v>
      </c>
      <c r="J552" s="20">
        <v>1571.93</v>
      </c>
      <c r="K552" s="20">
        <v>1548.98</v>
      </c>
    </row>
    <row r="553" spans="1:11" x14ac:dyDescent="0.2">
      <c r="A553" s="19">
        <f>IF(Info!$D$7=1,IF(OR($T$7&lt;D553,$T$7&gt;E553),0,"X"),0)</f>
        <v>0</v>
      </c>
      <c r="B553" s="19">
        <f>IF(Info!$D$7=1,IF(OR($R$7&lt;D553,$R$7&gt;E553),0,"X"),0)</f>
        <v>0</v>
      </c>
      <c r="D553" s="20">
        <v>5370</v>
      </c>
      <c r="E553" s="20">
        <v>5389.99</v>
      </c>
      <c r="F553" s="21" t="s">
        <v>29</v>
      </c>
      <c r="G553" s="20">
        <v>2083.83</v>
      </c>
      <c r="H553" s="20">
        <v>2128.88</v>
      </c>
      <c r="I553" s="20">
        <v>2384.89</v>
      </c>
      <c r="J553" s="20">
        <v>1760.56</v>
      </c>
      <c r="K553" s="20">
        <v>1734.94</v>
      </c>
    </row>
    <row r="554" spans="1:11" x14ac:dyDescent="0.2">
      <c r="A554" s="19">
        <f>IF(Info!$D$7=2,IF(OR($T$7&lt;D553,$T$7&gt;E553),0,"X"),0)</f>
        <v>0</v>
      </c>
      <c r="B554" s="19">
        <f>IF(Info!$D$7=2,IF(OR($R$7&lt;D553,$R$7&gt;E553),0,"X"),0)</f>
        <v>0</v>
      </c>
      <c r="D554" s="20" t="s">
        <v>30</v>
      </c>
      <c r="E554" s="20" t="s">
        <v>30</v>
      </c>
      <c r="F554" s="21" t="s">
        <v>31</v>
      </c>
      <c r="G554" s="20">
        <v>1866.11</v>
      </c>
      <c r="H554" s="20">
        <v>1906.46</v>
      </c>
      <c r="I554" s="20">
        <v>2135.7199999999998</v>
      </c>
      <c r="J554" s="20">
        <v>1576.62</v>
      </c>
      <c r="K554" s="20">
        <v>1553.68</v>
      </c>
    </row>
    <row r="555" spans="1:11" x14ac:dyDescent="0.2">
      <c r="A555" s="19">
        <f>IF(Info!$D$7=1,IF(OR($T$7&lt;D555,$T$7&gt;E555),0,"X"),0)</f>
        <v>0</v>
      </c>
      <c r="B555" s="19">
        <f>IF(Info!$D$7=1,IF(OR($R$7&lt;D555,$R$7&gt;E555),0,"X"),0)</f>
        <v>0</v>
      </c>
      <c r="D555" s="20">
        <v>5390</v>
      </c>
      <c r="E555" s="20">
        <v>5409.99</v>
      </c>
      <c r="F555" s="21" t="s">
        <v>29</v>
      </c>
      <c r="G555" s="20">
        <v>2089.19</v>
      </c>
      <c r="H555" s="20">
        <v>2134.4299999999998</v>
      </c>
      <c r="I555" s="20">
        <v>2391.7199999999998</v>
      </c>
      <c r="J555" s="20">
        <v>1765.74</v>
      </c>
      <c r="K555" s="20">
        <v>1740.12</v>
      </c>
    </row>
    <row r="556" spans="1:11" x14ac:dyDescent="0.2">
      <c r="A556" s="19">
        <f>IF(Info!$D$7=2,IF(OR($T$7&lt;D555,$T$7&gt;E555),0,"X"),0)</f>
        <v>0</v>
      </c>
      <c r="B556" s="19">
        <f>IF(Info!$D$7=2,IF(OR($R$7&lt;D555,$R$7&gt;E555),0,"X"),0)</f>
        <v>0</v>
      </c>
      <c r="D556" s="20" t="s">
        <v>30</v>
      </c>
      <c r="E556" s="20" t="s">
        <v>30</v>
      </c>
      <c r="F556" s="21" t="s">
        <v>31</v>
      </c>
      <c r="G556" s="20">
        <v>1870.91</v>
      </c>
      <c r="H556" s="20">
        <v>1911.43</v>
      </c>
      <c r="I556" s="20">
        <v>2141.84</v>
      </c>
      <c r="J556" s="20">
        <v>1581.26</v>
      </c>
      <c r="K556" s="20">
        <v>1558.31</v>
      </c>
    </row>
    <row r="557" spans="1:11" x14ac:dyDescent="0.2">
      <c r="A557" s="19">
        <f>IF(Info!$D$7=1,IF(OR($T$7&lt;D557,$T$7&gt;E557),0,"X"),0)</f>
        <v>0</v>
      </c>
      <c r="B557" s="19">
        <f>IF(Info!$D$7=1,IF(OR($R$7&lt;D557,$R$7&gt;E557),0,"X"),0)</f>
        <v>0</v>
      </c>
      <c r="D557" s="20">
        <v>5410</v>
      </c>
      <c r="E557" s="20">
        <v>5429.99</v>
      </c>
      <c r="F557" s="21" t="s">
        <v>29</v>
      </c>
      <c r="G557" s="20">
        <v>2094.61</v>
      </c>
      <c r="H557" s="20">
        <v>2139.96</v>
      </c>
      <c r="I557" s="20">
        <v>2398.67</v>
      </c>
      <c r="J557" s="20">
        <v>1770.98</v>
      </c>
      <c r="K557" s="20">
        <v>1745.36</v>
      </c>
    </row>
    <row r="558" spans="1:11" x14ac:dyDescent="0.2">
      <c r="A558" s="19">
        <f>IF(Info!$D$7=2,IF(OR($T$7&lt;D557,$T$7&gt;E557),0,"X"),0)</f>
        <v>0</v>
      </c>
      <c r="B558" s="19">
        <f>IF(Info!$D$7=2,IF(OR($R$7&lt;D557,$R$7&gt;E557),0,"X"),0)</f>
        <v>0</v>
      </c>
      <c r="D558" s="20" t="s">
        <v>30</v>
      </c>
      <c r="E558" s="20" t="s">
        <v>30</v>
      </c>
      <c r="F558" s="21" t="s">
        <v>31</v>
      </c>
      <c r="G558" s="20">
        <v>1875.77</v>
      </c>
      <c r="H558" s="20">
        <v>1916.38</v>
      </c>
      <c r="I558" s="20">
        <v>2148.06</v>
      </c>
      <c r="J558" s="20">
        <v>1585.96</v>
      </c>
      <c r="K558" s="20">
        <v>1563.01</v>
      </c>
    </row>
    <row r="559" spans="1:11" x14ac:dyDescent="0.2">
      <c r="A559" s="19">
        <f>IF(Info!$D$7=1,IF(OR($T$7&lt;D559,$T$7&gt;E559),0,"X"),0)</f>
        <v>0</v>
      </c>
      <c r="B559" s="19">
        <f>IF(Info!$D$7=1,IF(OR($R$7&lt;D559,$R$7&gt;E559),0,"X"),0)</f>
        <v>0</v>
      </c>
      <c r="D559" s="20">
        <v>5430</v>
      </c>
      <c r="E559" s="20">
        <v>5449.99</v>
      </c>
      <c r="F559" s="21" t="s">
        <v>29</v>
      </c>
      <c r="G559" s="20">
        <v>2100.0300000000002</v>
      </c>
      <c r="H559" s="20">
        <v>2145.44</v>
      </c>
      <c r="I559" s="20">
        <v>2405.4899999999998</v>
      </c>
      <c r="J559" s="20">
        <v>1776.22</v>
      </c>
      <c r="K559" s="20">
        <v>1750.6</v>
      </c>
    </row>
    <row r="560" spans="1:11" x14ac:dyDescent="0.2">
      <c r="A560" s="19">
        <f>IF(Info!$D$7=2,IF(OR($T$7&lt;D559,$T$7&gt;E559),0,"X"),0)</f>
        <v>0</v>
      </c>
      <c r="B560" s="19">
        <f>IF(Info!$D$7=2,IF(OR($R$7&lt;D559,$R$7&gt;E559),0,"X"),0)</f>
        <v>0</v>
      </c>
      <c r="D560" s="20" t="s">
        <v>30</v>
      </c>
      <c r="E560" s="20" t="s">
        <v>30</v>
      </c>
      <c r="F560" s="21" t="s">
        <v>31</v>
      </c>
      <c r="G560" s="20">
        <v>1880.62</v>
      </c>
      <c r="H560" s="20">
        <v>1921.29</v>
      </c>
      <c r="I560" s="20">
        <v>2154.17</v>
      </c>
      <c r="J560" s="20">
        <v>1590.65</v>
      </c>
      <c r="K560" s="20">
        <v>1567.7</v>
      </c>
    </row>
    <row r="561" spans="1:11" x14ac:dyDescent="0.2">
      <c r="A561" s="19">
        <f>IF(Info!$D$7=1,IF(OR($T$7&lt;D561,$T$7&gt;E561),0,"X"),0)</f>
        <v>0</v>
      </c>
      <c r="B561" s="19">
        <f>IF(Info!$D$7=1,IF(OR($R$7&lt;D561,$R$7&gt;E561),0,"X"),0)</f>
        <v>0</v>
      </c>
      <c r="D561" s="20">
        <v>5450</v>
      </c>
      <c r="E561" s="20">
        <v>5469.99</v>
      </c>
      <c r="F561" s="21" t="s">
        <v>29</v>
      </c>
      <c r="G561" s="20">
        <v>2105.38</v>
      </c>
      <c r="H561" s="20">
        <v>2150.91</v>
      </c>
      <c r="I561" s="20">
        <v>2412.4499999999998</v>
      </c>
      <c r="J561" s="20">
        <v>1781.46</v>
      </c>
      <c r="K561" s="20">
        <v>1755.84</v>
      </c>
    </row>
    <row r="562" spans="1:11" x14ac:dyDescent="0.2">
      <c r="A562" s="19">
        <f>IF(Info!$D$7=2,IF(OR($T$7&lt;D561,$T$7&gt;E561),0,"X"),0)</f>
        <v>0</v>
      </c>
      <c r="B562" s="19">
        <f>IF(Info!$D$7=2,IF(OR($R$7&lt;D561,$R$7&gt;E561),0,"X"),0)</f>
        <v>0</v>
      </c>
      <c r="D562" s="20" t="s">
        <v>30</v>
      </c>
      <c r="E562" s="20" t="s">
        <v>30</v>
      </c>
      <c r="F562" s="21" t="s">
        <v>31</v>
      </c>
      <c r="G562" s="20">
        <v>1885.42</v>
      </c>
      <c r="H562" s="20">
        <v>1926.19</v>
      </c>
      <c r="I562" s="20">
        <v>2160.4</v>
      </c>
      <c r="J562" s="20">
        <v>1595.34</v>
      </c>
      <c r="K562" s="20">
        <v>1572.4</v>
      </c>
    </row>
    <row r="563" spans="1:11" x14ac:dyDescent="0.2">
      <c r="A563" s="19">
        <f>IF(Info!$D$7=1,IF(OR($T$7&lt;D563,$T$7&gt;E563),0,"X"),0)</f>
        <v>0</v>
      </c>
      <c r="B563" s="19">
        <f>IF(Info!$D$7=1,IF(OR($R$7&lt;D563,$R$7&gt;E563),0,"X"),0)</f>
        <v>0</v>
      </c>
      <c r="D563" s="20">
        <v>5470</v>
      </c>
      <c r="E563" s="20">
        <v>5489.99</v>
      </c>
      <c r="F563" s="21" t="s">
        <v>29</v>
      </c>
      <c r="G563" s="20">
        <v>2110.7399999999998</v>
      </c>
      <c r="H563" s="20">
        <v>2156.39</v>
      </c>
      <c r="I563" s="20">
        <v>2419.2800000000002</v>
      </c>
      <c r="J563" s="20">
        <v>1786.65</v>
      </c>
      <c r="K563" s="20">
        <v>1761.03</v>
      </c>
    </row>
    <row r="564" spans="1:11" x14ac:dyDescent="0.2">
      <c r="A564" s="19">
        <f>IF(Info!$D$7=2,IF(OR($T$7&lt;D563,$T$7&gt;E563),0,"X"),0)</f>
        <v>0</v>
      </c>
      <c r="B564" s="19">
        <f>IF(Info!$D$7=2,IF(OR($R$7&lt;D563,$R$7&gt;E563),0,"X"),0)</f>
        <v>0</v>
      </c>
      <c r="D564" s="20" t="s">
        <v>30</v>
      </c>
      <c r="E564" s="20" t="s">
        <v>30</v>
      </c>
      <c r="F564" s="21" t="s">
        <v>31</v>
      </c>
      <c r="G564" s="20">
        <v>1890.22</v>
      </c>
      <c r="H564" s="20">
        <v>1931.09</v>
      </c>
      <c r="I564" s="20">
        <v>2166.52</v>
      </c>
      <c r="J564" s="20">
        <v>1599.98</v>
      </c>
      <c r="K564" s="20">
        <v>1577.04</v>
      </c>
    </row>
    <row r="565" spans="1:11" x14ac:dyDescent="0.2">
      <c r="A565" s="19">
        <f>IF(Info!$D$7=1,IF(OR($T$7&lt;D565,$T$7&gt;E565),0,"X"),0)</f>
        <v>0</v>
      </c>
      <c r="B565" s="19">
        <f>IF(Info!$D$7=1,IF(OR($R$7&lt;D565,$R$7&gt;E565),0,"X"),0)</f>
        <v>0</v>
      </c>
      <c r="D565" s="20">
        <v>5490</v>
      </c>
      <c r="E565" s="20">
        <v>5509.99</v>
      </c>
      <c r="F565" s="21" t="s">
        <v>29</v>
      </c>
      <c r="G565" s="20">
        <v>2116.1</v>
      </c>
      <c r="H565" s="20">
        <v>2161.81</v>
      </c>
      <c r="I565" s="20">
        <v>2426.12</v>
      </c>
      <c r="J565" s="20">
        <v>1791.89</v>
      </c>
      <c r="K565" s="20">
        <v>1766.27</v>
      </c>
    </row>
    <row r="566" spans="1:11" x14ac:dyDescent="0.2">
      <c r="A566" s="19">
        <f>IF(Info!$D$7=2,IF(OR($T$7&lt;D565,$T$7&gt;E565),0,"X"),0)</f>
        <v>0</v>
      </c>
      <c r="B566" s="19">
        <f>IF(Info!$D$7=2,IF(OR($R$7&lt;D565,$R$7&gt;E565),0,"X"),0)</f>
        <v>0</v>
      </c>
      <c r="D566" s="20" t="s">
        <v>30</v>
      </c>
      <c r="E566" s="20" t="s">
        <v>30</v>
      </c>
      <c r="F566" s="21" t="s">
        <v>31</v>
      </c>
      <c r="G566" s="20">
        <v>1895.02</v>
      </c>
      <c r="H566" s="20">
        <v>1935.95</v>
      </c>
      <c r="I566" s="20">
        <v>2172.64</v>
      </c>
      <c r="J566" s="20">
        <v>1604.68</v>
      </c>
      <c r="K566" s="20">
        <v>1581.73</v>
      </c>
    </row>
    <row r="567" spans="1:11" x14ac:dyDescent="0.2">
      <c r="A567" s="19">
        <f>IF(Info!$D$7=1,IF(OR($T$7&lt;D567,$T$7&gt;E567),0,"X"),0)</f>
        <v>0</v>
      </c>
      <c r="B567" s="19">
        <f>IF(Info!$D$7=1,IF(OR($R$7&lt;D567,$R$7&gt;E567),0,"X"),0)</f>
        <v>0</v>
      </c>
      <c r="D567" s="20">
        <v>5510</v>
      </c>
      <c r="E567" s="20">
        <v>5529.99</v>
      </c>
      <c r="F567" s="21" t="s">
        <v>29</v>
      </c>
      <c r="G567" s="20">
        <v>2121.4</v>
      </c>
      <c r="H567" s="20">
        <v>2167.23</v>
      </c>
      <c r="I567" s="20">
        <v>2433.06</v>
      </c>
      <c r="J567" s="20">
        <v>1797.13</v>
      </c>
      <c r="K567" s="20">
        <v>1771.45</v>
      </c>
    </row>
    <row r="568" spans="1:11" x14ac:dyDescent="0.2">
      <c r="A568" s="19">
        <f>IF(Info!$D$7=2,IF(OR($T$7&lt;D567,$T$7&gt;E567),0,"X"),0)</f>
        <v>0</v>
      </c>
      <c r="B568" s="19">
        <f>IF(Info!$D$7=2,IF(OR($R$7&lt;D567,$R$7&gt;E567),0,"X"),0)</f>
        <v>0</v>
      </c>
      <c r="D568" s="20" t="s">
        <v>30</v>
      </c>
      <c r="E568" s="20" t="s">
        <v>30</v>
      </c>
      <c r="F568" s="21" t="s">
        <v>31</v>
      </c>
      <c r="G568" s="20">
        <v>1899.76</v>
      </c>
      <c r="H568" s="20">
        <v>1940.8</v>
      </c>
      <c r="I568" s="20">
        <v>2178.86</v>
      </c>
      <c r="J568" s="20">
        <v>1609.37</v>
      </c>
      <c r="K568" s="20">
        <v>1586.38</v>
      </c>
    </row>
    <row r="569" spans="1:11" x14ac:dyDescent="0.2">
      <c r="A569" s="19">
        <f>IF(Info!$D$7=1,IF(OR($T$7&lt;D569,$T$7&gt;E569),0,"X"),0)</f>
        <v>0</v>
      </c>
      <c r="B569" s="19">
        <f>IF(Info!$D$7=1,IF(OR($R$7&lt;D569,$R$7&gt;E569),0,"X"),0)</f>
        <v>0</v>
      </c>
      <c r="D569" s="20">
        <v>5530</v>
      </c>
      <c r="E569" s="20">
        <v>5549.99</v>
      </c>
      <c r="F569" s="21" t="s">
        <v>29</v>
      </c>
      <c r="G569" s="20">
        <v>2126.6999999999998</v>
      </c>
      <c r="H569" s="20">
        <v>2172.71</v>
      </c>
      <c r="I569" s="20">
        <v>2439.9</v>
      </c>
      <c r="J569" s="20">
        <v>1802.32</v>
      </c>
      <c r="K569" s="20">
        <v>1776.7</v>
      </c>
    </row>
    <row r="570" spans="1:11" x14ac:dyDescent="0.2">
      <c r="A570" s="19">
        <f>IF(Info!$D$7=2,IF(OR($T$7&lt;D569,$T$7&gt;E569),0,"X"),0)</f>
        <v>0</v>
      </c>
      <c r="B570" s="19">
        <f>IF(Info!$D$7=2,IF(OR($R$7&lt;D569,$R$7&gt;E569),0,"X"),0)</f>
        <v>0</v>
      </c>
      <c r="D570" s="20" t="s">
        <v>30</v>
      </c>
      <c r="E570" s="20" t="s">
        <v>30</v>
      </c>
      <c r="F570" s="21" t="s">
        <v>31</v>
      </c>
      <c r="G570" s="20">
        <v>1904.51</v>
      </c>
      <c r="H570" s="20">
        <v>1945.71</v>
      </c>
      <c r="I570" s="20">
        <v>2184.98</v>
      </c>
      <c r="J570" s="20">
        <v>1614.02</v>
      </c>
      <c r="K570" s="20">
        <v>1591.07</v>
      </c>
    </row>
    <row r="571" spans="1:11" x14ac:dyDescent="0.2">
      <c r="A571" s="19">
        <f>IF(Info!$D$7=1,IF(OR($T$7&lt;D571,$T$7&gt;E571),0,"X"),0)</f>
        <v>0</v>
      </c>
      <c r="B571" s="19">
        <f>IF(Info!$D$7=1,IF(OR($R$7&lt;D571,$R$7&gt;E571),0,"X"),0)</f>
        <v>0</v>
      </c>
      <c r="D571" s="20">
        <v>5550</v>
      </c>
      <c r="E571" s="20">
        <v>5569.99</v>
      </c>
      <c r="F571" s="21" t="s">
        <v>29</v>
      </c>
      <c r="G571" s="20">
        <v>2132.06</v>
      </c>
      <c r="H571" s="20">
        <v>2178.13</v>
      </c>
      <c r="I571" s="20">
        <v>2446.73</v>
      </c>
      <c r="J571" s="20">
        <v>1807.56</v>
      </c>
      <c r="K571" s="20">
        <v>1781.94</v>
      </c>
    </row>
    <row r="572" spans="1:11" x14ac:dyDescent="0.2">
      <c r="A572" s="19">
        <f>IF(Info!$D$7=2,IF(OR($T$7&lt;D571,$T$7&gt;E571),0,"X"),0)</f>
        <v>0</v>
      </c>
      <c r="B572" s="19">
        <f>IF(Info!$D$7=2,IF(OR($R$7&lt;D571,$R$7&gt;E571),0,"X"),0)</f>
        <v>0</v>
      </c>
      <c r="D572" s="20" t="s">
        <v>30</v>
      </c>
      <c r="E572" s="20" t="s">
        <v>30</v>
      </c>
      <c r="F572" s="21" t="s">
        <v>31</v>
      </c>
      <c r="G572" s="20">
        <v>1909.31</v>
      </c>
      <c r="H572" s="20">
        <v>1950.56</v>
      </c>
      <c r="I572" s="20">
        <v>2191.1</v>
      </c>
      <c r="J572" s="20">
        <v>1618.71</v>
      </c>
      <c r="K572" s="20">
        <v>1595.77</v>
      </c>
    </row>
    <row r="573" spans="1:11" x14ac:dyDescent="0.2">
      <c r="A573" s="19">
        <f>IF(Info!$D$7=1,IF(OR($T$7&lt;D573,$T$7&gt;E573),0,"X"),0)</f>
        <v>0</v>
      </c>
      <c r="B573" s="19">
        <f>IF(Info!$D$7=1,IF(OR($R$7&lt;D573,$R$7&gt;E573),0,"X"),0)</f>
        <v>0</v>
      </c>
      <c r="D573" s="20">
        <v>5570</v>
      </c>
      <c r="E573" s="20">
        <v>5589.99</v>
      </c>
      <c r="F573" s="21" t="s">
        <v>29</v>
      </c>
      <c r="G573" s="20">
        <v>2137.36</v>
      </c>
      <c r="H573" s="20">
        <v>2183.48</v>
      </c>
      <c r="I573" s="20">
        <v>2453.5700000000002</v>
      </c>
      <c r="J573" s="20">
        <v>1812.81</v>
      </c>
      <c r="K573" s="20">
        <v>1787.18</v>
      </c>
    </row>
    <row r="574" spans="1:11" x14ac:dyDescent="0.2">
      <c r="A574" s="19">
        <f>IF(Info!$D$7=2,IF(OR($T$7&lt;D573,$T$7&gt;E573),0,"X"),0)</f>
        <v>0</v>
      </c>
      <c r="B574" s="19">
        <f>IF(Info!$D$7=2,IF(OR($R$7&lt;D573,$R$7&gt;E573),0,"X"),0)</f>
        <v>0</v>
      </c>
      <c r="D574" s="20" t="s">
        <v>30</v>
      </c>
      <c r="E574" s="20" t="s">
        <v>30</v>
      </c>
      <c r="F574" s="21" t="s">
        <v>31</v>
      </c>
      <c r="G574" s="20">
        <v>1914.05</v>
      </c>
      <c r="H574" s="20">
        <v>1955.36</v>
      </c>
      <c r="I574" s="20">
        <v>2197.2199999999998</v>
      </c>
      <c r="J574" s="20">
        <v>1623.41</v>
      </c>
      <c r="K574" s="20">
        <v>1600.46</v>
      </c>
    </row>
    <row r="575" spans="1:11" x14ac:dyDescent="0.2">
      <c r="A575" s="19">
        <f>IF(Info!$D$7=1,IF(OR($T$7&lt;D575,$T$7&gt;E575),0,"X"),0)</f>
        <v>0</v>
      </c>
      <c r="B575" s="19">
        <f>IF(Info!$D$7=1,IF(OR($R$7&lt;D575,$R$7&gt;E575),0,"X"),0)</f>
        <v>0</v>
      </c>
      <c r="D575" s="20">
        <v>5590</v>
      </c>
      <c r="E575" s="20">
        <v>5609.99</v>
      </c>
      <c r="F575" s="21" t="s">
        <v>29</v>
      </c>
      <c r="G575" s="20">
        <v>2142.61</v>
      </c>
      <c r="H575" s="20">
        <v>2188.9</v>
      </c>
      <c r="I575" s="20">
        <v>2460.39</v>
      </c>
      <c r="J575" s="20">
        <v>1818.05</v>
      </c>
      <c r="K575" s="20">
        <v>1792.42</v>
      </c>
    </row>
    <row r="576" spans="1:11" x14ac:dyDescent="0.2">
      <c r="A576" s="19">
        <f>IF(Info!$D$7=2,IF(OR($T$7&lt;D575,$T$7&gt;E575),0,"X"),0)</f>
        <v>0</v>
      </c>
      <c r="B576" s="19">
        <f>IF(Info!$D$7=2,IF(OR($R$7&lt;D575,$R$7&gt;E575),0,"X"),0)</f>
        <v>0</v>
      </c>
      <c r="D576" s="20" t="s">
        <v>30</v>
      </c>
      <c r="E576" s="20" t="s">
        <v>30</v>
      </c>
      <c r="F576" s="21" t="s">
        <v>31</v>
      </c>
      <c r="G576" s="20">
        <v>1918.75</v>
      </c>
      <c r="H576" s="20">
        <v>1960.21</v>
      </c>
      <c r="I576" s="20">
        <v>2203.34</v>
      </c>
      <c r="J576" s="20">
        <v>1628.1</v>
      </c>
      <c r="K576" s="20">
        <v>1605.16</v>
      </c>
    </row>
    <row r="577" spans="1:11" x14ac:dyDescent="0.2">
      <c r="A577" s="19">
        <f>IF(Info!$D$7=1,IF(OR($T$7&lt;D577,$T$7&gt;E577),0,"X"),0)</f>
        <v>0</v>
      </c>
      <c r="B577" s="19">
        <f>IF(Info!$D$7=1,IF(OR($R$7&lt;D577,$R$7&gt;E577),0,"X"),0)</f>
        <v>0</v>
      </c>
      <c r="D577" s="20">
        <v>5610</v>
      </c>
      <c r="E577" s="20">
        <v>5629.99</v>
      </c>
      <c r="F577" s="21" t="s">
        <v>29</v>
      </c>
      <c r="G577" s="20">
        <v>2147.91</v>
      </c>
      <c r="H577" s="20">
        <v>2194.2600000000002</v>
      </c>
      <c r="I577" s="20">
        <v>2467.23</v>
      </c>
      <c r="J577" s="20">
        <v>1823.22</v>
      </c>
      <c r="K577" s="20">
        <v>1797.6</v>
      </c>
    </row>
    <row r="578" spans="1:11" x14ac:dyDescent="0.2">
      <c r="A578" s="19">
        <f>IF(Info!$D$7=2,IF(OR($T$7&lt;D577,$T$7&gt;E577),0,"X"),0)</f>
        <v>0</v>
      </c>
      <c r="B578" s="19">
        <f>IF(Info!$D$7=2,IF(OR($R$7&lt;D577,$R$7&gt;E577),0,"X"),0)</f>
        <v>0</v>
      </c>
      <c r="D578" s="20" t="s">
        <v>30</v>
      </c>
      <c r="E578" s="20" t="s">
        <v>30</v>
      </c>
      <c r="F578" s="21" t="s">
        <v>31</v>
      </c>
      <c r="G578" s="20">
        <v>1923.5</v>
      </c>
      <c r="H578" s="20">
        <v>1965.01</v>
      </c>
      <c r="I578" s="20">
        <v>2209.46</v>
      </c>
      <c r="J578" s="20">
        <v>1632.74</v>
      </c>
      <c r="K578" s="20">
        <v>1609.79</v>
      </c>
    </row>
    <row r="579" spans="1:11" x14ac:dyDescent="0.2">
      <c r="A579" s="19">
        <f>IF(Info!$D$7=1,IF(OR($T$7&lt;D579,$T$7&gt;E579),0,"X"),0)</f>
        <v>0</v>
      </c>
      <c r="B579" s="19">
        <f>IF(Info!$D$7=1,IF(OR($R$7&lt;D579,$R$7&gt;E579),0,"X"),0)</f>
        <v>0</v>
      </c>
      <c r="D579" s="20">
        <v>5630</v>
      </c>
      <c r="E579" s="20">
        <v>5649.99</v>
      </c>
      <c r="F579" s="21" t="s">
        <v>29</v>
      </c>
      <c r="G579" s="20">
        <v>2153.15</v>
      </c>
      <c r="H579" s="20">
        <v>2199.6799999999998</v>
      </c>
      <c r="I579" s="20">
        <v>2474.06</v>
      </c>
      <c r="J579" s="20">
        <v>1828.46</v>
      </c>
      <c r="K579" s="20">
        <v>1802.84</v>
      </c>
    </row>
    <row r="580" spans="1:11" x14ac:dyDescent="0.2">
      <c r="A580" s="19">
        <f>IF(Info!$D$7=2,IF(OR($T$7&lt;D579,$T$7&gt;E579),0,"X"),0)</f>
        <v>0</v>
      </c>
      <c r="B580" s="19">
        <f>IF(Info!$D$7=2,IF(OR($R$7&lt;D579,$R$7&gt;E579),0,"X"),0)</f>
        <v>0</v>
      </c>
      <c r="D580" s="20" t="s">
        <v>30</v>
      </c>
      <c r="E580" s="20" t="s">
        <v>30</v>
      </c>
      <c r="F580" s="21" t="s">
        <v>31</v>
      </c>
      <c r="G580" s="20">
        <v>1928.2</v>
      </c>
      <c r="H580" s="20">
        <v>1969.87</v>
      </c>
      <c r="I580" s="20">
        <v>2215.58</v>
      </c>
      <c r="J580" s="20">
        <v>1637.43</v>
      </c>
      <c r="K580" s="20">
        <v>1614.49</v>
      </c>
    </row>
    <row r="581" spans="1:11" x14ac:dyDescent="0.2">
      <c r="A581" s="19">
        <f>IF(Info!$D$7=1,IF(OR($T$7&lt;D581,$T$7&gt;E581),0,"X"),0)</f>
        <v>0</v>
      </c>
      <c r="B581" s="19">
        <f>IF(Info!$D$7=1,IF(OR($R$7&lt;D581,$R$7&gt;E581),0,"X"),0)</f>
        <v>0</v>
      </c>
      <c r="D581" s="20">
        <v>5650</v>
      </c>
      <c r="E581" s="20">
        <v>5669.99</v>
      </c>
      <c r="F581" s="21" t="s">
        <v>29</v>
      </c>
      <c r="G581" s="20">
        <v>2158.39</v>
      </c>
      <c r="H581" s="20">
        <v>2204.98</v>
      </c>
      <c r="I581" s="20">
        <v>2480.9</v>
      </c>
      <c r="J581" s="20">
        <v>1833.65</v>
      </c>
      <c r="K581" s="20">
        <v>1808.03</v>
      </c>
    </row>
    <row r="582" spans="1:11" x14ac:dyDescent="0.2">
      <c r="A582" s="19">
        <f>IF(Info!$D$7=2,IF(OR($T$7&lt;D581,$T$7&gt;E581),0,"X"),0)</f>
        <v>0</v>
      </c>
      <c r="B582" s="19">
        <f>IF(Info!$D$7=2,IF(OR($R$7&lt;D581,$R$7&gt;E581),0,"X"),0)</f>
        <v>0</v>
      </c>
      <c r="D582" s="20" t="s">
        <v>30</v>
      </c>
      <c r="E582" s="20" t="s">
        <v>30</v>
      </c>
      <c r="F582" s="21" t="s">
        <v>31</v>
      </c>
      <c r="G582" s="20">
        <v>1932.89</v>
      </c>
      <c r="H582" s="20">
        <v>1974.61</v>
      </c>
      <c r="I582" s="20">
        <v>2221.6999999999998</v>
      </c>
      <c r="J582" s="20">
        <v>1642.07</v>
      </c>
      <c r="K582" s="20">
        <v>1619.13</v>
      </c>
    </row>
    <row r="583" spans="1:11" x14ac:dyDescent="0.2">
      <c r="A583" s="19">
        <f>IF(Info!$D$7=1,IF(OR($T$7&lt;D583,$T$7&gt;E583),0,"X"),0)</f>
        <v>0</v>
      </c>
      <c r="B583" s="19">
        <f>IF(Info!$D$7=1,IF(OR($R$7&lt;D583,$R$7&gt;E583),0,"X"),0)</f>
        <v>0</v>
      </c>
      <c r="D583" s="20">
        <v>5670</v>
      </c>
      <c r="E583" s="20">
        <v>5689.99</v>
      </c>
      <c r="F583" s="21" t="s">
        <v>29</v>
      </c>
      <c r="G583" s="20">
        <v>2163.64</v>
      </c>
      <c r="H583" s="20">
        <v>2210.34</v>
      </c>
      <c r="I583" s="20">
        <v>2487.7199999999998</v>
      </c>
      <c r="J583" s="20">
        <v>1838.9</v>
      </c>
      <c r="K583" s="20">
        <v>1813.27</v>
      </c>
    </row>
    <row r="584" spans="1:11" x14ac:dyDescent="0.2">
      <c r="A584" s="19">
        <f>IF(Info!$D$7=2,IF(OR($T$7&lt;D583,$T$7&gt;E583),0,"X"),0)</f>
        <v>0</v>
      </c>
      <c r="B584" s="19">
        <f>IF(Info!$D$7=2,IF(OR($R$7&lt;D583,$R$7&gt;E583),0,"X"),0)</f>
        <v>0</v>
      </c>
      <c r="D584" s="20" t="s">
        <v>30</v>
      </c>
      <c r="E584" s="20" t="s">
        <v>30</v>
      </c>
      <c r="F584" s="21" t="s">
        <v>31</v>
      </c>
      <c r="G584" s="20">
        <v>1937.59</v>
      </c>
      <c r="H584" s="20">
        <v>1979.41</v>
      </c>
      <c r="I584" s="20">
        <v>2227.81</v>
      </c>
      <c r="J584" s="20">
        <v>1646.77</v>
      </c>
      <c r="K584" s="20">
        <v>1623.82</v>
      </c>
    </row>
    <row r="585" spans="1:11" x14ac:dyDescent="0.2">
      <c r="A585" s="19">
        <f>IF(Info!$D$7=1,IF(OR($T$7&lt;D585,$T$7&gt;E585),0,"X"),0)</f>
        <v>0</v>
      </c>
      <c r="B585" s="19">
        <f>IF(Info!$D$7=1,IF(OR($R$7&lt;D585,$R$7&gt;E585),0,"X"),0)</f>
        <v>0</v>
      </c>
      <c r="D585" s="20">
        <v>5690</v>
      </c>
      <c r="E585" s="20">
        <v>5709.99</v>
      </c>
      <c r="F585" s="21" t="s">
        <v>29</v>
      </c>
      <c r="G585" s="20">
        <v>2168.88</v>
      </c>
      <c r="H585" s="20">
        <v>2215.64</v>
      </c>
      <c r="I585" s="20">
        <v>2494.44</v>
      </c>
      <c r="J585" s="20">
        <v>1844.13</v>
      </c>
      <c r="K585" s="20">
        <v>1818.51</v>
      </c>
    </row>
    <row r="586" spans="1:11" x14ac:dyDescent="0.2">
      <c r="A586" s="19">
        <f>IF(Info!$D$7=2,IF(OR($T$7&lt;D585,$T$7&gt;E585),0,"X"),0)</f>
        <v>0</v>
      </c>
      <c r="B586" s="19">
        <f>IF(Info!$D$7=2,IF(OR($R$7&lt;D585,$R$7&gt;E585),0,"X"),0)</f>
        <v>0</v>
      </c>
      <c r="D586" s="20" t="s">
        <v>30</v>
      </c>
      <c r="E586" s="20" t="s">
        <v>30</v>
      </c>
      <c r="F586" s="21" t="s">
        <v>31</v>
      </c>
      <c r="G586" s="20">
        <v>1942.28</v>
      </c>
      <c r="H586" s="20">
        <v>1984.16</v>
      </c>
      <c r="I586" s="20">
        <v>2233.8200000000002</v>
      </c>
      <c r="J586" s="20">
        <v>1651.46</v>
      </c>
      <c r="K586" s="20">
        <v>1628.52</v>
      </c>
    </row>
    <row r="587" spans="1:11" x14ac:dyDescent="0.2">
      <c r="A587" s="19">
        <f>IF(Info!$D$7=1,IF(OR($T$7&lt;D587,$T$7&gt;E587),0,"X"),0)</f>
        <v>0</v>
      </c>
      <c r="B587" s="19">
        <f>IF(Info!$D$7=1,IF(OR($R$7&lt;D587,$R$7&gt;E587),0,"X"),0)</f>
        <v>0</v>
      </c>
      <c r="D587" s="20">
        <v>5710</v>
      </c>
      <c r="E587" s="20">
        <v>5729.99</v>
      </c>
      <c r="F587" s="21" t="s">
        <v>29</v>
      </c>
      <c r="G587" s="20">
        <v>2174.12</v>
      </c>
      <c r="H587" s="20">
        <v>2221</v>
      </c>
      <c r="I587" s="20">
        <v>2501.27</v>
      </c>
      <c r="J587" s="20">
        <v>1849.38</v>
      </c>
      <c r="K587" s="20">
        <v>1823.75</v>
      </c>
    </row>
    <row r="588" spans="1:11" x14ac:dyDescent="0.2">
      <c r="A588" s="19">
        <f>IF(Info!$D$7=2,IF(OR($T$7&lt;D587,$T$7&gt;E587),0,"X"),0)</f>
        <v>0</v>
      </c>
      <c r="B588" s="19">
        <f>IF(Info!$D$7=2,IF(OR($R$7&lt;D587,$R$7&gt;E587),0,"X"),0)</f>
        <v>0</v>
      </c>
      <c r="D588" s="20" t="s">
        <v>30</v>
      </c>
      <c r="E588" s="20" t="s">
        <v>30</v>
      </c>
      <c r="F588" s="21" t="s">
        <v>31</v>
      </c>
      <c r="G588" s="20">
        <v>1946.97</v>
      </c>
      <c r="H588" s="20">
        <v>1988.96</v>
      </c>
      <c r="I588" s="20">
        <v>2239.94</v>
      </c>
      <c r="J588" s="20">
        <v>1656.16</v>
      </c>
      <c r="K588" s="20">
        <v>1633.21</v>
      </c>
    </row>
    <row r="589" spans="1:11" x14ac:dyDescent="0.2">
      <c r="A589" s="19">
        <f>IF(Info!$D$7=1,IF(OR($T$7&lt;D589,$T$7&gt;E589),0,"X"),0)</f>
        <v>0</v>
      </c>
      <c r="B589" s="19">
        <f>IF(Info!$D$7=1,IF(OR($R$7&lt;D589,$R$7&gt;E589),0,"X"),0)</f>
        <v>0</v>
      </c>
      <c r="D589" s="20">
        <v>5730</v>
      </c>
      <c r="E589" s="20">
        <v>5749.99</v>
      </c>
      <c r="F589" s="21" t="s">
        <v>29</v>
      </c>
      <c r="G589" s="20">
        <v>2179.3000000000002</v>
      </c>
      <c r="H589" s="20">
        <v>2226.3000000000002</v>
      </c>
      <c r="I589" s="20">
        <v>2508.1</v>
      </c>
      <c r="J589" s="20">
        <v>1854.62</v>
      </c>
      <c r="K589" s="20">
        <v>1828.94</v>
      </c>
    </row>
    <row r="590" spans="1:11" x14ac:dyDescent="0.2">
      <c r="A590" s="19">
        <f>IF(Info!$D$7=2,IF(OR($T$7&lt;D589,$T$7&gt;E589),0,"X"),0)</f>
        <v>0</v>
      </c>
      <c r="B590" s="19">
        <f>IF(Info!$D$7=2,IF(OR($R$7&lt;D589,$R$7&gt;E589),0,"X"),0)</f>
        <v>0</v>
      </c>
      <c r="D590" s="20" t="s">
        <v>30</v>
      </c>
      <c r="E590" s="20" t="s">
        <v>30</v>
      </c>
      <c r="F590" s="21" t="s">
        <v>31</v>
      </c>
      <c r="G590" s="20">
        <v>1951.61</v>
      </c>
      <c r="H590" s="20">
        <v>1993.7</v>
      </c>
      <c r="I590" s="20">
        <v>2246.06</v>
      </c>
      <c r="J590" s="20">
        <v>1660.85</v>
      </c>
      <c r="K590" s="20">
        <v>1637.86</v>
      </c>
    </row>
    <row r="591" spans="1:11" x14ac:dyDescent="0.2">
      <c r="A591" s="19">
        <f>IF(Info!$D$7=1,IF(OR($T$7&lt;D591,$T$7&gt;E591),0,"X"),0)</f>
        <v>0</v>
      </c>
      <c r="B591" s="19">
        <f>IF(Info!$D$7=1,IF(OR($R$7&lt;D591,$R$7&gt;E591),0,"X"),0)</f>
        <v>0</v>
      </c>
      <c r="D591" s="20">
        <v>5750</v>
      </c>
      <c r="E591" s="20">
        <v>5769.99</v>
      </c>
      <c r="F591" s="21" t="s">
        <v>29</v>
      </c>
      <c r="G591" s="20">
        <v>2184.54</v>
      </c>
      <c r="H591" s="20">
        <v>2231.61</v>
      </c>
      <c r="I591" s="20">
        <v>2514.9299999999998</v>
      </c>
      <c r="J591" s="20">
        <v>1859.81</v>
      </c>
      <c r="K591" s="20">
        <v>1834.18</v>
      </c>
    </row>
    <row r="592" spans="1:11" x14ac:dyDescent="0.2">
      <c r="A592" s="19">
        <f>IF(Info!$D$7=2,IF(OR($T$7&lt;D591,$T$7&gt;E591),0,"X"),0)</f>
        <v>0</v>
      </c>
      <c r="B592" s="19">
        <f>IF(Info!$D$7=2,IF(OR($R$7&lt;D591,$R$7&gt;E591),0,"X"),0)</f>
        <v>0</v>
      </c>
      <c r="D592" s="20" t="s">
        <v>30</v>
      </c>
      <c r="E592" s="20" t="s">
        <v>30</v>
      </c>
      <c r="F592" s="21" t="s">
        <v>31</v>
      </c>
      <c r="G592" s="20">
        <v>1956.31</v>
      </c>
      <c r="H592" s="20">
        <v>1998.46</v>
      </c>
      <c r="I592" s="20">
        <v>2252.1799999999998</v>
      </c>
      <c r="J592" s="20">
        <v>1665.5</v>
      </c>
      <c r="K592" s="20">
        <v>1642.55</v>
      </c>
    </row>
    <row r="593" spans="1:11" x14ac:dyDescent="0.2">
      <c r="A593" s="19">
        <f>IF(Info!$D$7=1,IF(OR($T$7&lt;D593,$T$7&gt;E593),0,"X"),0)</f>
        <v>0</v>
      </c>
      <c r="B593" s="19">
        <f>IF(Info!$D$7=1,IF(OR($R$7&lt;D593,$R$7&gt;E593),0,"X"),0)</f>
        <v>0</v>
      </c>
      <c r="D593" s="20">
        <v>5770</v>
      </c>
      <c r="E593" s="20">
        <v>5789.99</v>
      </c>
      <c r="F593" s="21" t="s">
        <v>29</v>
      </c>
      <c r="G593" s="20">
        <v>2189.7800000000002</v>
      </c>
      <c r="H593" s="20">
        <v>2236.91</v>
      </c>
      <c r="I593" s="20">
        <v>2521.65</v>
      </c>
      <c r="J593" s="20">
        <v>1865.05</v>
      </c>
      <c r="K593" s="20">
        <v>1839.42</v>
      </c>
    </row>
    <row r="594" spans="1:11" x14ac:dyDescent="0.2">
      <c r="A594" s="19">
        <f>IF(Info!$D$7=2,IF(OR($T$7&lt;D593,$T$7&gt;E593),0,"X"),0)</f>
        <v>0</v>
      </c>
      <c r="B594" s="19">
        <f>IF(Info!$D$7=2,IF(OR($R$7&lt;D593,$R$7&gt;E593),0,"X"),0)</f>
        <v>0</v>
      </c>
      <c r="D594" s="20" t="s">
        <v>30</v>
      </c>
      <c r="E594" s="20" t="s">
        <v>30</v>
      </c>
      <c r="F594" s="21" t="s">
        <v>31</v>
      </c>
      <c r="G594" s="20">
        <v>1961</v>
      </c>
      <c r="H594" s="20">
        <v>2003.2</v>
      </c>
      <c r="I594" s="20">
        <v>2258.19</v>
      </c>
      <c r="J594" s="20">
        <v>1670.19</v>
      </c>
      <c r="K594" s="20">
        <v>1647.25</v>
      </c>
    </row>
    <row r="595" spans="1:11" x14ac:dyDescent="0.2">
      <c r="A595" s="19">
        <f>IF(Info!$D$7=1,IF(OR($T$7&lt;D595,$T$7&gt;E595),0,"X"),0)</f>
        <v>0</v>
      </c>
      <c r="B595" s="19">
        <f>IF(Info!$D$7=1,IF(OR($R$7&lt;D595,$R$7&gt;E595),0,"X"),0)</f>
        <v>0</v>
      </c>
      <c r="D595" s="20">
        <v>5790</v>
      </c>
      <c r="E595" s="20">
        <v>5809.99</v>
      </c>
      <c r="F595" s="21" t="s">
        <v>29</v>
      </c>
      <c r="G595" s="20">
        <v>2194.9699999999998</v>
      </c>
      <c r="H595" s="20">
        <v>2242.15</v>
      </c>
      <c r="I595" s="20">
        <v>2528.48</v>
      </c>
      <c r="J595" s="20">
        <v>1870.22</v>
      </c>
      <c r="K595" s="20">
        <v>1844.6</v>
      </c>
    </row>
    <row r="596" spans="1:11" x14ac:dyDescent="0.2">
      <c r="A596" s="19">
        <f>IF(Info!$D$7=2,IF(OR($T$7&lt;D595,$T$7&gt;E595),0,"X"),0)</f>
        <v>0</v>
      </c>
      <c r="B596" s="19">
        <f>IF(Info!$D$7=2,IF(OR($R$7&lt;D595,$R$7&gt;E595),0,"X"),0)</f>
        <v>0</v>
      </c>
      <c r="D596" s="20" t="s">
        <v>30</v>
      </c>
      <c r="E596" s="20" t="s">
        <v>30</v>
      </c>
      <c r="F596" s="21" t="s">
        <v>31</v>
      </c>
      <c r="G596" s="20">
        <v>1965.64</v>
      </c>
      <c r="H596" s="20">
        <v>2007.89</v>
      </c>
      <c r="I596" s="20">
        <v>2264.31</v>
      </c>
      <c r="J596" s="20">
        <v>1674.83</v>
      </c>
      <c r="K596" s="20">
        <v>1651.88</v>
      </c>
    </row>
    <row r="597" spans="1:11" x14ac:dyDescent="0.2">
      <c r="A597" s="19">
        <f>IF(Info!$D$7=1,IF(OR($T$7&lt;D597,$T$7&gt;E597),0,"X"),0)</f>
        <v>0</v>
      </c>
      <c r="B597" s="19">
        <f>IF(Info!$D$7=1,IF(OR($R$7&lt;D597,$R$7&gt;E597),0,"X"),0)</f>
        <v>0</v>
      </c>
      <c r="D597" s="20">
        <v>5810</v>
      </c>
      <c r="E597" s="20">
        <v>5829.99</v>
      </c>
      <c r="F597" s="21" t="s">
        <v>29</v>
      </c>
      <c r="G597" s="20">
        <v>2200.21</v>
      </c>
      <c r="H597" s="20">
        <v>2247.39</v>
      </c>
      <c r="I597" s="20">
        <v>2535.1999999999998</v>
      </c>
      <c r="J597" s="20">
        <v>1875.46</v>
      </c>
      <c r="K597" s="20">
        <v>1849.84</v>
      </c>
    </row>
    <row r="598" spans="1:11" x14ac:dyDescent="0.2">
      <c r="A598" s="19">
        <f>IF(Info!$D$7=2,IF(OR($T$7&lt;D597,$T$7&gt;E597),0,"X"),0)</f>
        <v>0</v>
      </c>
      <c r="B598" s="19">
        <f>IF(Info!$D$7=2,IF(OR($R$7&lt;D597,$R$7&gt;E597),0,"X"),0)</f>
        <v>0</v>
      </c>
      <c r="D598" s="20" t="s">
        <v>30</v>
      </c>
      <c r="E598" s="20" t="s">
        <v>30</v>
      </c>
      <c r="F598" s="21" t="s">
        <v>31</v>
      </c>
      <c r="G598" s="20">
        <v>1970.33</v>
      </c>
      <c r="H598" s="20">
        <v>2012.59</v>
      </c>
      <c r="I598" s="20">
        <v>2270.33</v>
      </c>
      <c r="J598" s="20">
        <v>1679.52</v>
      </c>
      <c r="K598" s="20">
        <v>1656.58</v>
      </c>
    </row>
    <row r="599" spans="1:11" x14ac:dyDescent="0.2">
      <c r="A599" s="19">
        <f>IF(Info!$D$7=1,IF(OR($T$7&lt;D599,$T$7&gt;E599),0,"X"),0)</f>
        <v>0</v>
      </c>
      <c r="B599" s="19">
        <f>IF(Info!$D$7=1,IF(OR($R$7&lt;D599,$R$7&gt;E599),0,"X"),0)</f>
        <v>0</v>
      </c>
      <c r="D599" s="20">
        <v>5830</v>
      </c>
      <c r="E599" s="20">
        <v>5849.99</v>
      </c>
      <c r="F599" s="21" t="s">
        <v>29</v>
      </c>
      <c r="G599" s="20">
        <v>2205.4499999999998</v>
      </c>
      <c r="H599" s="20">
        <v>2252.63</v>
      </c>
      <c r="I599" s="20">
        <v>2542.0300000000002</v>
      </c>
      <c r="J599" s="20">
        <v>1880.71</v>
      </c>
      <c r="K599" s="20">
        <v>1855.08</v>
      </c>
    </row>
    <row r="600" spans="1:11" x14ac:dyDescent="0.2">
      <c r="A600" s="19">
        <f>IF(Info!$D$7=2,IF(OR($T$7&lt;D599,$T$7&gt;E599),0,"X"),0)</f>
        <v>0</v>
      </c>
      <c r="B600" s="19">
        <f>IF(Info!$D$7=2,IF(OR($R$7&lt;D599,$R$7&gt;E599),0,"X"),0)</f>
        <v>0</v>
      </c>
      <c r="D600" s="20" t="s">
        <v>30</v>
      </c>
      <c r="E600" s="20" t="s">
        <v>30</v>
      </c>
      <c r="F600" s="21" t="s">
        <v>31</v>
      </c>
      <c r="G600" s="20">
        <v>1975.03</v>
      </c>
      <c r="H600" s="20">
        <v>2017.28</v>
      </c>
      <c r="I600" s="20">
        <v>2276.4499999999998</v>
      </c>
      <c r="J600" s="20">
        <v>1684.22</v>
      </c>
      <c r="K600" s="20">
        <v>1661.27</v>
      </c>
    </row>
    <row r="601" spans="1:11" x14ac:dyDescent="0.2">
      <c r="A601" s="19">
        <f>IF(Info!$D$7=1,IF(OR($T$7&lt;D601,$T$7&gt;E601),0,"X"),0)</f>
        <v>0</v>
      </c>
      <c r="B601" s="19">
        <f>IF(Info!$D$7=1,IF(OR($R$7&lt;D601,$R$7&gt;E601),0,"X"),0)</f>
        <v>0</v>
      </c>
      <c r="D601" s="20">
        <v>5850</v>
      </c>
      <c r="E601" s="20">
        <v>5869.99</v>
      </c>
      <c r="F601" s="21" t="s">
        <v>29</v>
      </c>
      <c r="G601" s="20">
        <v>2210.64</v>
      </c>
      <c r="H601" s="20">
        <v>2257.87</v>
      </c>
      <c r="I601" s="20">
        <v>2548.7399999999998</v>
      </c>
      <c r="J601" s="20">
        <v>1885.95</v>
      </c>
      <c r="K601" s="20">
        <v>1860.33</v>
      </c>
    </row>
    <row r="602" spans="1:11" x14ac:dyDescent="0.2">
      <c r="A602" s="19">
        <f>IF(Info!$D$7=2,IF(OR($T$7&lt;D601,$T$7&gt;E601),0,"X"),0)</f>
        <v>0</v>
      </c>
      <c r="B602" s="19">
        <f>IF(Info!$D$7=2,IF(OR($R$7&lt;D601,$R$7&gt;E601),0,"X"),0)</f>
        <v>0</v>
      </c>
      <c r="D602" s="20" t="s">
        <v>30</v>
      </c>
      <c r="E602" s="20" t="s">
        <v>30</v>
      </c>
      <c r="F602" s="21" t="s">
        <v>31</v>
      </c>
      <c r="G602" s="20">
        <v>1979.68</v>
      </c>
      <c r="H602" s="20">
        <v>2021.98</v>
      </c>
      <c r="I602" s="20">
        <v>2282.4499999999998</v>
      </c>
      <c r="J602" s="20">
        <v>1688.91</v>
      </c>
      <c r="K602" s="20">
        <v>1665.97</v>
      </c>
    </row>
    <row r="603" spans="1:11" x14ac:dyDescent="0.2">
      <c r="A603" s="19">
        <f>IF(Info!$D$7=1,IF(OR($T$7&lt;D603,$T$7&gt;E603),0,"X"),0)</f>
        <v>0</v>
      </c>
      <c r="B603" s="19">
        <f>IF(Info!$D$7=1,IF(OR($R$7&lt;D603,$R$7&gt;E603),0,"X"),0)</f>
        <v>0</v>
      </c>
      <c r="D603" s="20">
        <v>5870</v>
      </c>
      <c r="E603" s="20">
        <v>5889.99</v>
      </c>
      <c r="F603" s="21" t="s">
        <v>29</v>
      </c>
      <c r="G603" s="20">
        <v>2215.88</v>
      </c>
      <c r="H603" s="20">
        <v>2263.12</v>
      </c>
      <c r="I603" s="20">
        <v>2555.4499999999998</v>
      </c>
      <c r="J603" s="20">
        <v>1891.14</v>
      </c>
      <c r="K603" s="20">
        <v>1865.51</v>
      </c>
    </row>
    <row r="604" spans="1:11" x14ac:dyDescent="0.2">
      <c r="A604" s="19">
        <f>IF(Info!$D$7=2,IF(OR($T$7&lt;D603,$T$7&gt;E603),0,"X"),0)</f>
        <v>0</v>
      </c>
      <c r="B604" s="19">
        <f>IF(Info!$D$7=2,IF(OR($R$7&lt;D603,$R$7&gt;E603),0,"X"),0)</f>
        <v>0</v>
      </c>
      <c r="D604" s="20" t="s">
        <v>30</v>
      </c>
      <c r="E604" s="20" t="s">
        <v>30</v>
      </c>
      <c r="F604" s="21" t="s">
        <v>31</v>
      </c>
      <c r="G604" s="20">
        <v>1984.37</v>
      </c>
      <c r="H604" s="20">
        <v>2026.67</v>
      </c>
      <c r="I604" s="20">
        <v>2288.4699999999998</v>
      </c>
      <c r="J604" s="20">
        <v>1693.55</v>
      </c>
      <c r="K604" s="20">
        <v>1670.61</v>
      </c>
    </row>
    <row r="605" spans="1:11" x14ac:dyDescent="0.2">
      <c r="A605" s="19">
        <f>IF(Info!$D$7=1,IF(OR($T$7&lt;D605,$T$7&gt;E605),0,"X"),0)</f>
        <v>0</v>
      </c>
      <c r="B605" s="19">
        <f>IF(Info!$D$7=1,IF(OR($R$7&lt;D605,$R$7&gt;E605),0,"X"),0)</f>
        <v>0</v>
      </c>
      <c r="D605" s="20">
        <v>5890</v>
      </c>
      <c r="E605" s="20">
        <v>5909.99</v>
      </c>
      <c r="F605" s="21" t="s">
        <v>29</v>
      </c>
      <c r="G605" s="20">
        <v>2221.12</v>
      </c>
      <c r="H605" s="20">
        <v>2268.3000000000002</v>
      </c>
      <c r="I605" s="20">
        <v>2562.29</v>
      </c>
      <c r="J605" s="20">
        <v>1896.38</v>
      </c>
      <c r="K605" s="20">
        <v>1870.75</v>
      </c>
    </row>
    <row r="606" spans="1:11" x14ac:dyDescent="0.2">
      <c r="A606" s="19">
        <f>IF(Info!$D$7=2,IF(OR($T$7&lt;D605,$T$7&gt;E605),0,"X"),0)</f>
        <v>0</v>
      </c>
      <c r="B606" s="19">
        <f>IF(Info!$D$7=2,IF(OR($R$7&lt;D605,$R$7&gt;E605),0,"X"),0)</f>
        <v>0</v>
      </c>
      <c r="D606" s="20" t="s">
        <v>30</v>
      </c>
      <c r="E606" s="20" t="s">
        <v>30</v>
      </c>
      <c r="F606" s="21" t="s">
        <v>31</v>
      </c>
      <c r="G606" s="20">
        <v>1989.06</v>
      </c>
      <c r="H606" s="20">
        <v>2031.31</v>
      </c>
      <c r="I606" s="20">
        <v>2294.59</v>
      </c>
      <c r="J606" s="20">
        <v>1698.25</v>
      </c>
      <c r="K606" s="20">
        <v>1675.3</v>
      </c>
    </row>
    <row r="607" spans="1:11" x14ac:dyDescent="0.2">
      <c r="A607" s="19">
        <f>IF(Info!$D$7=1,IF(OR($T$7&lt;D607,$T$7&gt;E607),0,"X"),0)</f>
        <v>0</v>
      </c>
      <c r="B607" s="19">
        <f>IF(Info!$D$7=1,IF(OR($R$7&lt;D607,$R$7&gt;E607),0,"X"),0)</f>
        <v>0</v>
      </c>
      <c r="D607" s="20">
        <v>5910</v>
      </c>
      <c r="E607" s="20">
        <v>5929.99</v>
      </c>
      <c r="F607" s="21" t="s">
        <v>29</v>
      </c>
      <c r="G607" s="20">
        <v>2226.36</v>
      </c>
      <c r="H607" s="20">
        <v>2273.54</v>
      </c>
      <c r="I607" s="20">
        <v>2569.0100000000002</v>
      </c>
      <c r="J607" s="20">
        <v>1901.62</v>
      </c>
      <c r="K607" s="20">
        <v>1876</v>
      </c>
    </row>
    <row r="608" spans="1:11" x14ac:dyDescent="0.2">
      <c r="A608" s="19">
        <f>IF(Info!$D$7=2,IF(OR($T$7&lt;D607,$T$7&gt;E607),0,"X"),0)</f>
        <v>0</v>
      </c>
      <c r="B608" s="19">
        <f>IF(Info!$D$7=2,IF(OR($R$7&lt;D607,$R$7&gt;E607),0,"X"),0)</f>
        <v>0</v>
      </c>
      <c r="D608" s="20" t="s">
        <v>30</v>
      </c>
      <c r="E608" s="20" t="s">
        <v>30</v>
      </c>
      <c r="F608" s="21" t="s">
        <v>31</v>
      </c>
      <c r="G608" s="20">
        <v>1993.76</v>
      </c>
      <c r="H608" s="20">
        <v>2036.01</v>
      </c>
      <c r="I608" s="20">
        <v>2300.6</v>
      </c>
      <c r="J608" s="20">
        <v>1702.94</v>
      </c>
      <c r="K608" s="20">
        <v>1680</v>
      </c>
    </row>
    <row r="609" spans="1:11" x14ac:dyDescent="0.2">
      <c r="A609" s="19">
        <f>IF(Info!$D$7=1,IF(OR($T$7&lt;D609,$T$7&gt;E609),0,"X"),0)</f>
        <v>0</v>
      </c>
      <c r="B609" s="19">
        <f>IF(Info!$D$7=1,IF(OR($R$7&lt;D609,$R$7&gt;E609),0,"X"),0)</f>
        <v>0</v>
      </c>
      <c r="D609" s="20">
        <v>5930</v>
      </c>
      <c r="E609" s="20">
        <v>5949.99</v>
      </c>
      <c r="F609" s="21" t="s">
        <v>29</v>
      </c>
      <c r="G609" s="20">
        <v>2231.54</v>
      </c>
      <c r="H609" s="20">
        <v>2278.7199999999998</v>
      </c>
      <c r="I609" s="20">
        <v>2575.7199999999998</v>
      </c>
      <c r="J609" s="20">
        <v>1906.81</v>
      </c>
      <c r="K609" s="20">
        <v>1881.18</v>
      </c>
    </row>
    <row r="610" spans="1:11" x14ac:dyDescent="0.2">
      <c r="A610" s="19">
        <f>IF(Info!$D$7=2,IF(OR($T$7&lt;D609,$T$7&gt;E609),0,"X"),0)</f>
        <v>0</v>
      </c>
      <c r="B610" s="19">
        <f>IF(Info!$D$7=2,IF(OR($R$7&lt;D609,$R$7&gt;E609),0,"X"),0)</f>
        <v>0</v>
      </c>
      <c r="D610" s="20" t="s">
        <v>30</v>
      </c>
      <c r="E610" s="20" t="s">
        <v>30</v>
      </c>
      <c r="F610" s="21" t="s">
        <v>31</v>
      </c>
      <c r="G610" s="20">
        <v>1998.4</v>
      </c>
      <c r="H610" s="20">
        <v>2040.65</v>
      </c>
      <c r="I610" s="20">
        <v>2306.62</v>
      </c>
      <c r="J610" s="20">
        <v>1707.59</v>
      </c>
      <c r="K610" s="20">
        <v>1684.64</v>
      </c>
    </row>
    <row r="611" spans="1:11" x14ac:dyDescent="0.2">
      <c r="A611" s="19">
        <f>IF(Info!$D$7=1,IF(OR($T$7&lt;D611,$T$7&gt;E611),0,"X"),0)</f>
        <v>0</v>
      </c>
      <c r="B611" s="19">
        <f>IF(Info!$D$7=1,IF(OR($R$7&lt;D611,$R$7&gt;E611),0,"X"),0)</f>
        <v>0</v>
      </c>
      <c r="D611" s="20">
        <v>5950</v>
      </c>
      <c r="E611" s="20">
        <v>5969.99</v>
      </c>
      <c r="F611" s="21" t="s">
        <v>29</v>
      </c>
      <c r="G611" s="20">
        <v>2236.7800000000002</v>
      </c>
      <c r="H611" s="20">
        <v>2283.96</v>
      </c>
      <c r="I611" s="20">
        <v>2582.4299999999998</v>
      </c>
      <c r="J611" s="20">
        <v>1912.05</v>
      </c>
      <c r="K611" s="20">
        <v>1886.43</v>
      </c>
    </row>
    <row r="612" spans="1:11" x14ac:dyDescent="0.2">
      <c r="A612" s="19">
        <f>IF(Info!$D$7=2,IF(OR($T$7&lt;D611,$T$7&gt;E611),0,"X"),0)</f>
        <v>0</v>
      </c>
      <c r="B612" s="19">
        <f>IF(Info!$D$7=2,IF(OR($R$7&lt;D611,$R$7&gt;E611),0,"X"),0)</f>
        <v>0</v>
      </c>
      <c r="D612" s="20" t="s">
        <v>30</v>
      </c>
      <c r="E612" s="20" t="s">
        <v>30</v>
      </c>
      <c r="F612" s="21" t="s">
        <v>31</v>
      </c>
      <c r="G612" s="20">
        <v>2003.09</v>
      </c>
      <c r="H612" s="20">
        <v>2045.34</v>
      </c>
      <c r="I612" s="20">
        <v>2312.62</v>
      </c>
      <c r="J612" s="20">
        <v>1712.28</v>
      </c>
      <c r="K612" s="20">
        <v>1689.34</v>
      </c>
    </row>
    <row r="613" spans="1:11" x14ac:dyDescent="0.2">
      <c r="A613" s="19">
        <f>IF(Info!$D$7=1,IF(OR($T$7&lt;D613,$T$7&gt;E613),0,"X"),0)</f>
        <v>0</v>
      </c>
      <c r="B613" s="19">
        <f>IF(Info!$D$7=1,IF(OR($R$7&lt;D613,$R$7&gt;E613),0,"X"),0)</f>
        <v>0</v>
      </c>
      <c r="D613" s="20">
        <v>5970</v>
      </c>
      <c r="E613" s="20">
        <v>5989.99</v>
      </c>
      <c r="F613" s="21" t="s">
        <v>29</v>
      </c>
      <c r="G613" s="20">
        <v>2242.02</v>
      </c>
      <c r="H613" s="20">
        <v>2289.1999999999998</v>
      </c>
      <c r="I613" s="20">
        <v>2589.15</v>
      </c>
      <c r="J613" s="20">
        <v>1917.29</v>
      </c>
      <c r="K613" s="20">
        <v>1891.66</v>
      </c>
    </row>
    <row r="614" spans="1:11" x14ac:dyDescent="0.2">
      <c r="A614" s="19">
        <f>IF(Info!$D$7=2,IF(OR($T$7&lt;D613,$T$7&gt;E613),0,"X"),0)</f>
        <v>0</v>
      </c>
      <c r="B614" s="19">
        <f>IF(Info!$D$7=2,IF(OR($R$7&lt;D613,$R$7&gt;E613),0,"X"),0)</f>
        <v>0</v>
      </c>
      <c r="D614" s="20" t="s">
        <v>30</v>
      </c>
      <c r="E614" s="20" t="s">
        <v>30</v>
      </c>
      <c r="F614" s="21" t="s">
        <v>31</v>
      </c>
      <c r="G614" s="20">
        <v>2007.78</v>
      </c>
      <c r="H614" s="20">
        <v>2050.0300000000002</v>
      </c>
      <c r="I614" s="20">
        <v>2318.64</v>
      </c>
      <c r="J614" s="20">
        <v>1716.98</v>
      </c>
      <c r="K614" s="20">
        <v>1694.03</v>
      </c>
    </row>
    <row r="615" spans="1:11" x14ac:dyDescent="0.2">
      <c r="A615" s="19">
        <f>IF(Info!$D$7=1,IF(OR($T$7&lt;D615,$T$7&gt;E615),0,"X"),0)</f>
        <v>0</v>
      </c>
      <c r="B615" s="19">
        <f>IF(Info!$D$7=1,IF(OR($R$7&lt;D615,$R$7&gt;E615),0,"X"),0)</f>
        <v>0</v>
      </c>
      <c r="D615" s="20">
        <v>5990</v>
      </c>
      <c r="E615" s="20">
        <v>6009.99</v>
      </c>
      <c r="F615" s="21" t="s">
        <v>29</v>
      </c>
      <c r="G615" s="20">
        <v>2247.21</v>
      </c>
      <c r="H615" s="20">
        <v>2294.4499999999998</v>
      </c>
      <c r="I615" s="20">
        <v>2595.86</v>
      </c>
      <c r="J615" s="20">
        <v>1922.53</v>
      </c>
      <c r="K615" s="20">
        <v>1896.84</v>
      </c>
    </row>
    <row r="616" spans="1:11" x14ac:dyDescent="0.2">
      <c r="A616" s="19">
        <f>IF(Info!$D$7=2,IF(OR($T$7&lt;D615,$T$7&gt;E615),0,"X"),0)</f>
        <v>0</v>
      </c>
      <c r="B616" s="19">
        <f>IF(Info!$D$7=2,IF(OR($R$7&lt;D615,$R$7&gt;E615),0,"X"),0)</f>
        <v>0</v>
      </c>
      <c r="D616" s="20" t="s">
        <v>30</v>
      </c>
      <c r="E616" s="20" t="s">
        <v>30</v>
      </c>
      <c r="F616" s="21" t="s">
        <v>31</v>
      </c>
      <c r="G616" s="20">
        <v>2012.42</v>
      </c>
      <c r="H616" s="20">
        <v>2054.73</v>
      </c>
      <c r="I616" s="20">
        <v>2324.65</v>
      </c>
      <c r="J616" s="20">
        <v>1721.67</v>
      </c>
      <c r="K616" s="20">
        <v>1698.67</v>
      </c>
    </row>
    <row r="617" spans="1:11" x14ac:dyDescent="0.2">
      <c r="A617" s="19">
        <f>IF(Info!$D$7=1,IF(OR($T$7&lt;D617,$T$7&gt;E617),0,"X"),0)</f>
        <v>0</v>
      </c>
      <c r="B617" s="19">
        <f>IF(Info!$D$7=1,IF(OR($R$7&lt;D617,$R$7&gt;E617),0,"X"),0)</f>
        <v>0</v>
      </c>
      <c r="D617" s="20">
        <v>6010</v>
      </c>
      <c r="E617" s="20">
        <v>6029.99</v>
      </c>
      <c r="F617" s="21" t="s">
        <v>29</v>
      </c>
      <c r="G617" s="20">
        <v>2252.4499999999998</v>
      </c>
      <c r="H617" s="20">
        <v>2299.69</v>
      </c>
      <c r="I617" s="20">
        <v>2602.5700000000002</v>
      </c>
      <c r="J617" s="20">
        <v>1927.71</v>
      </c>
      <c r="K617" s="20">
        <v>1902.08</v>
      </c>
    </row>
    <row r="618" spans="1:11" x14ac:dyDescent="0.2">
      <c r="A618" s="19">
        <f>IF(Info!$D$7=2,IF(OR($T$7&lt;D617,$T$7&gt;E617),0,"X"),0)</f>
        <v>0</v>
      </c>
      <c r="B618" s="19">
        <f>IF(Info!$D$7=2,IF(OR($R$7&lt;D617,$R$7&gt;E617),0,"X"),0)</f>
        <v>0</v>
      </c>
      <c r="D618" s="20" t="s">
        <v>30</v>
      </c>
      <c r="E618" s="20" t="s">
        <v>30</v>
      </c>
      <c r="F618" s="21" t="s">
        <v>31</v>
      </c>
      <c r="G618" s="20">
        <v>2017.12</v>
      </c>
      <c r="H618" s="20">
        <v>2059.42</v>
      </c>
      <c r="I618" s="20">
        <v>2330.66</v>
      </c>
      <c r="J618" s="20">
        <v>1726.31</v>
      </c>
      <c r="K618" s="20">
        <v>1703.36</v>
      </c>
    </row>
    <row r="619" spans="1:11" x14ac:dyDescent="0.2">
      <c r="A619" s="19">
        <f>IF(Info!$D$7=1,IF(OR($T$7&lt;D619,$T$7&gt;E619),0,"X"),0)</f>
        <v>0</v>
      </c>
      <c r="B619" s="19">
        <f>IF(Info!$D$7=1,IF(OR($R$7&lt;D619,$R$7&gt;E619),0,"X"),0)</f>
        <v>0</v>
      </c>
      <c r="D619" s="20">
        <v>6030</v>
      </c>
      <c r="E619" s="20">
        <v>6049.99</v>
      </c>
      <c r="F619" s="21" t="s">
        <v>29</v>
      </c>
      <c r="G619" s="20">
        <v>2257.69</v>
      </c>
      <c r="H619" s="20">
        <v>2304.87</v>
      </c>
      <c r="I619" s="20">
        <v>2609.29</v>
      </c>
      <c r="J619" s="20">
        <v>1932.95</v>
      </c>
      <c r="K619" s="20">
        <v>1907.33</v>
      </c>
    </row>
    <row r="620" spans="1:11" x14ac:dyDescent="0.2">
      <c r="A620" s="19">
        <f>IF(Info!$D$7=2,IF(OR($T$7&lt;D619,$T$7&gt;E619),0,"X"),0)</f>
        <v>0</v>
      </c>
      <c r="B620" s="19">
        <f>IF(Info!$D$7=2,IF(OR($R$7&lt;D619,$R$7&gt;E619),0,"X"),0)</f>
        <v>0</v>
      </c>
      <c r="D620" s="20" t="s">
        <v>30</v>
      </c>
      <c r="E620" s="20" t="s">
        <v>30</v>
      </c>
      <c r="F620" s="21" t="s">
        <v>31</v>
      </c>
      <c r="G620" s="20">
        <v>2021.81</v>
      </c>
      <c r="H620" s="20">
        <v>2064.0700000000002</v>
      </c>
      <c r="I620" s="20">
        <v>2336.6799999999998</v>
      </c>
      <c r="J620" s="20">
        <v>1731</v>
      </c>
      <c r="K620" s="20">
        <v>1708.06</v>
      </c>
    </row>
    <row r="621" spans="1:11" x14ac:dyDescent="0.2">
      <c r="A621" s="19">
        <f>IF(Info!$D$7=1,IF(OR($T$7&lt;D621,$T$7&gt;E621),0,"X"),0)</f>
        <v>0</v>
      </c>
      <c r="B621" s="19">
        <f>IF(Info!$D$7=1,IF(OR($R$7&lt;D621,$R$7&gt;E621),0,"X"),0)</f>
        <v>0</v>
      </c>
      <c r="D621" s="20">
        <v>6050</v>
      </c>
      <c r="E621" s="20">
        <v>6069.99</v>
      </c>
      <c r="F621" s="21" t="s">
        <v>29</v>
      </c>
      <c r="G621" s="20">
        <v>2262.9299999999998</v>
      </c>
      <c r="H621" s="20">
        <v>2310.12</v>
      </c>
      <c r="I621" s="20">
        <v>2616.0100000000002</v>
      </c>
      <c r="J621" s="20">
        <v>1938.2</v>
      </c>
      <c r="K621" s="20">
        <v>1912.57</v>
      </c>
    </row>
    <row r="622" spans="1:11" x14ac:dyDescent="0.2">
      <c r="A622" s="19">
        <f>IF(Info!$D$7=2,IF(OR($T$7&lt;D621,$T$7&gt;E621),0,"X"),0)</f>
        <v>0</v>
      </c>
      <c r="B622" s="19">
        <f>IF(Info!$D$7=2,IF(OR($R$7&lt;D621,$R$7&gt;E621),0,"X"),0)</f>
        <v>0</v>
      </c>
      <c r="D622" s="20" t="s">
        <v>30</v>
      </c>
      <c r="E622" s="20" t="s">
        <v>30</v>
      </c>
      <c r="F622" s="21" t="s">
        <v>31</v>
      </c>
      <c r="G622" s="20">
        <v>2026.51</v>
      </c>
      <c r="H622" s="20">
        <v>2068.7600000000002</v>
      </c>
      <c r="I622" s="20">
        <v>2342.69</v>
      </c>
      <c r="J622" s="20">
        <v>1735.7</v>
      </c>
      <c r="K622" s="20">
        <v>1712.75</v>
      </c>
    </row>
    <row r="623" spans="1:11" x14ac:dyDescent="0.2">
      <c r="A623" s="19">
        <f>IF(Info!$D$7=1,IF(OR($T$7&lt;D623,$T$7&gt;E623),0,"X"),0)</f>
        <v>0</v>
      </c>
      <c r="B623" s="19">
        <f>IF(Info!$D$7=1,IF(OR($R$7&lt;D623,$R$7&gt;E623),0,"X"),0)</f>
        <v>0</v>
      </c>
      <c r="D623" s="20">
        <v>6070</v>
      </c>
      <c r="E623" s="20">
        <v>6089.99</v>
      </c>
      <c r="F623" s="21" t="s">
        <v>29</v>
      </c>
      <c r="G623" s="20">
        <v>2268.12</v>
      </c>
      <c r="H623" s="20">
        <v>2315.3000000000002</v>
      </c>
      <c r="I623" s="20">
        <v>2622.72</v>
      </c>
      <c r="J623" s="20">
        <v>1943.38</v>
      </c>
      <c r="K623" s="20">
        <v>1917.75</v>
      </c>
    </row>
    <row r="624" spans="1:11" x14ac:dyDescent="0.2">
      <c r="A624" s="19">
        <f>IF(Info!$D$7=2,IF(OR($T$7&lt;D623,$T$7&gt;E623),0,"X"),0)</f>
        <v>0</v>
      </c>
      <c r="B624" s="19">
        <f>IF(Info!$D$7=2,IF(OR($R$7&lt;D623,$R$7&gt;E623),0,"X"),0)</f>
        <v>0</v>
      </c>
      <c r="D624" s="20" t="s">
        <v>30</v>
      </c>
      <c r="E624" s="20" t="s">
        <v>30</v>
      </c>
      <c r="F624" s="21" t="s">
        <v>31</v>
      </c>
      <c r="G624" s="20">
        <v>2031.15</v>
      </c>
      <c r="H624" s="20">
        <v>2073.4</v>
      </c>
      <c r="I624" s="20">
        <v>2348.6999999999998</v>
      </c>
      <c r="J624" s="20">
        <v>1740.34</v>
      </c>
      <c r="K624" s="20">
        <v>1717.39</v>
      </c>
    </row>
    <row r="625" spans="1:11" x14ac:dyDescent="0.2">
      <c r="A625" s="19">
        <f>IF(Info!$D$7=1,IF(OR($T$7&lt;D625,$T$7&gt;E625),0,"X"),0)</f>
        <v>0</v>
      </c>
      <c r="B625" s="19">
        <f>IF(Info!$D$7=1,IF(OR($R$7&lt;D625,$R$7&gt;E625),0,"X"),0)</f>
        <v>0</v>
      </c>
      <c r="D625" s="20">
        <v>6090</v>
      </c>
      <c r="E625" s="20">
        <v>6109.99</v>
      </c>
      <c r="F625" s="21" t="s">
        <v>29</v>
      </c>
      <c r="G625" s="20">
        <v>2273.36</v>
      </c>
      <c r="H625" s="20">
        <v>2320.5500000000002</v>
      </c>
      <c r="I625" s="20">
        <v>2629.31</v>
      </c>
      <c r="J625" s="20">
        <v>1948.62</v>
      </c>
      <c r="K625" s="20">
        <v>1923</v>
      </c>
    </row>
    <row r="626" spans="1:11" x14ac:dyDescent="0.2">
      <c r="A626" s="19">
        <f>IF(Info!$D$7=2,IF(OR($T$7&lt;D625,$T$7&gt;E625),0,"X"),0)</f>
        <v>0</v>
      </c>
      <c r="B626" s="19">
        <f>IF(Info!$D$7=2,IF(OR($R$7&lt;D625,$R$7&gt;E625),0,"X"),0)</f>
        <v>0</v>
      </c>
      <c r="D626" s="20" t="s">
        <v>30</v>
      </c>
      <c r="E626" s="20" t="s">
        <v>30</v>
      </c>
      <c r="F626" s="21" t="s">
        <v>31</v>
      </c>
      <c r="G626" s="20">
        <v>2035.85</v>
      </c>
      <c r="H626" s="20">
        <v>2078.1</v>
      </c>
      <c r="I626" s="20">
        <v>2354.61</v>
      </c>
      <c r="J626" s="20">
        <v>1745.03</v>
      </c>
      <c r="K626" s="20">
        <v>1722.09</v>
      </c>
    </row>
    <row r="627" spans="1:11" x14ac:dyDescent="0.2">
      <c r="A627" s="19">
        <f>IF(Info!$D$7=1,IF(OR($T$7&lt;D627,$T$7&gt;E627),0,"X"),0)</f>
        <v>0</v>
      </c>
      <c r="B627" s="19">
        <f>IF(Info!$D$7=1,IF(OR($R$7&lt;D627,$R$7&gt;E627),0,"X"),0)</f>
        <v>0</v>
      </c>
      <c r="D627" s="20">
        <v>6110</v>
      </c>
      <c r="E627" s="20">
        <v>6129.99</v>
      </c>
      <c r="F627" s="21" t="s">
        <v>29</v>
      </c>
      <c r="G627" s="20">
        <v>2278.6</v>
      </c>
      <c r="H627" s="20">
        <v>2325.7800000000002</v>
      </c>
      <c r="I627" s="20">
        <v>2636.03</v>
      </c>
      <c r="J627" s="20">
        <v>1953.86</v>
      </c>
      <c r="K627" s="20">
        <v>1928.24</v>
      </c>
    </row>
    <row r="628" spans="1:11" x14ac:dyDescent="0.2">
      <c r="A628" s="19">
        <f>IF(Info!$D$7=2,IF(OR($T$7&lt;D627,$T$7&gt;E627),0,"X"),0)</f>
        <v>0</v>
      </c>
      <c r="B628" s="19">
        <f>IF(Info!$D$7=2,IF(OR($R$7&lt;D627,$R$7&gt;E627),0,"X"),0)</f>
        <v>0</v>
      </c>
      <c r="D628" s="20" t="s">
        <v>30</v>
      </c>
      <c r="E628" s="20" t="s">
        <v>30</v>
      </c>
      <c r="F628" s="21" t="s">
        <v>31</v>
      </c>
      <c r="G628" s="20">
        <v>2040.54</v>
      </c>
      <c r="H628" s="20">
        <v>2082.79</v>
      </c>
      <c r="I628" s="20">
        <v>2360.62</v>
      </c>
      <c r="J628" s="20">
        <v>1749.73</v>
      </c>
      <c r="K628" s="20">
        <v>1726.78</v>
      </c>
    </row>
    <row r="629" spans="1:11" x14ac:dyDescent="0.2">
      <c r="A629" s="19">
        <f>IF(Info!$D$7=1,IF(OR($T$7&lt;D629,$T$7&gt;E629),0,"X"),0)</f>
        <v>0</v>
      </c>
      <c r="B629" s="19">
        <f>IF(Info!$D$7=1,IF(OR($R$7&lt;D629,$R$7&gt;E629),0,"X"),0)</f>
        <v>0</v>
      </c>
      <c r="D629" s="20">
        <v>6130</v>
      </c>
      <c r="E629" s="20">
        <v>6149.99</v>
      </c>
      <c r="F629" s="21" t="s">
        <v>29</v>
      </c>
      <c r="G629" s="20">
        <v>2283.7800000000002</v>
      </c>
      <c r="H629" s="20">
        <v>2331.0300000000002</v>
      </c>
      <c r="I629" s="20">
        <v>2642.75</v>
      </c>
      <c r="J629" s="20">
        <v>1959.05</v>
      </c>
      <c r="K629" s="20">
        <v>1933.43</v>
      </c>
    </row>
    <row r="630" spans="1:11" x14ac:dyDescent="0.2">
      <c r="A630" s="19">
        <f>IF(Info!$D$7=2,IF(OR($T$7&lt;D629,$T$7&gt;E629),0,"X"),0)</f>
        <v>0</v>
      </c>
      <c r="B630" s="19">
        <f>IF(Info!$D$7=2,IF(OR($R$7&lt;D629,$R$7&gt;E629),0,"X"),0)</f>
        <v>0</v>
      </c>
      <c r="D630" s="20" t="s">
        <v>30</v>
      </c>
      <c r="E630" s="20" t="s">
        <v>30</v>
      </c>
      <c r="F630" s="21" t="s">
        <v>31</v>
      </c>
      <c r="G630" s="20">
        <v>2045.18</v>
      </c>
      <c r="H630" s="20">
        <v>2087.4899999999998</v>
      </c>
      <c r="I630" s="20">
        <v>2366.64</v>
      </c>
      <c r="J630" s="20">
        <v>1754.37</v>
      </c>
      <c r="K630" s="20">
        <v>1731.43</v>
      </c>
    </row>
    <row r="631" spans="1:11" x14ac:dyDescent="0.2">
      <c r="A631" s="19">
        <f>IF(Info!$D$7=1,IF(OR($T$7&lt;D631,$T$7&gt;E631),0,"X"),0)</f>
        <v>0</v>
      </c>
      <c r="B631" s="19">
        <f>IF(Info!$D$7=1,IF(OR($R$7&lt;D631,$R$7&gt;E631),0,"X"),0)</f>
        <v>0</v>
      </c>
      <c r="D631" s="20">
        <v>6150</v>
      </c>
      <c r="E631" s="20">
        <v>6169.99</v>
      </c>
      <c r="F631" s="21" t="s">
        <v>29</v>
      </c>
      <c r="G631" s="20">
        <v>2289.02</v>
      </c>
      <c r="H631" s="20">
        <v>2336.1999999999998</v>
      </c>
      <c r="I631" s="20">
        <v>2649.34</v>
      </c>
      <c r="J631" s="20">
        <v>1964.29</v>
      </c>
      <c r="K631" s="20">
        <v>1938.67</v>
      </c>
    </row>
    <row r="632" spans="1:11" x14ac:dyDescent="0.2">
      <c r="A632" s="19">
        <f>IF(Info!$D$7=2,IF(OR($T$7&lt;D631,$T$7&gt;E631),0,"X"),0)</f>
        <v>0</v>
      </c>
      <c r="B632" s="19">
        <f>IF(Info!$D$7=2,IF(OR($R$7&lt;D631,$R$7&gt;E631),0,"X"),0)</f>
        <v>0</v>
      </c>
      <c r="D632" s="20" t="s">
        <v>30</v>
      </c>
      <c r="E632" s="20" t="s">
        <v>30</v>
      </c>
      <c r="F632" s="21" t="s">
        <v>31</v>
      </c>
      <c r="G632" s="20">
        <v>2049.87</v>
      </c>
      <c r="H632" s="20">
        <v>2092.12</v>
      </c>
      <c r="I632" s="20">
        <v>2372.54</v>
      </c>
      <c r="J632" s="20">
        <v>1759.07</v>
      </c>
      <c r="K632" s="20">
        <v>1736.12</v>
      </c>
    </row>
    <row r="633" spans="1:11" x14ac:dyDescent="0.2">
      <c r="A633" s="19">
        <f>IF(Info!$D$7=1,IF(OR($T$7&lt;D633,$T$7&gt;E633),0,"X"),0)</f>
        <v>0</v>
      </c>
      <c r="B633" s="19">
        <f>IF(Info!$D$7=1,IF(OR($R$7&lt;D633,$R$7&gt;E633),0,"X"),0)</f>
        <v>0</v>
      </c>
      <c r="D633" s="20">
        <v>6170</v>
      </c>
      <c r="E633" s="20">
        <v>6189.99</v>
      </c>
      <c r="F633" s="21" t="s">
        <v>29</v>
      </c>
      <c r="G633" s="20">
        <v>2294.27</v>
      </c>
      <c r="H633" s="20">
        <v>2341.4499999999998</v>
      </c>
      <c r="I633" s="20">
        <v>2656.06</v>
      </c>
      <c r="J633" s="20">
        <v>1969.53</v>
      </c>
      <c r="K633" s="20">
        <v>1943.91</v>
      </c>
    </row>
    <row r="634" spans="1:11" x14ac:dyDescent="0.2">
      <c r="A634" s="19">
        <f>IF(Info!$D$7=2,IF(OR($T$7&lt;D633,$T$7&gt;E633),0,"X"),0)</f>
        <v>0</v>
      </c>
      <c r="B634" s="19">
        <f>IF(Info!$D$7=2,IF(OR($R$7&lt;D633,$R$7&gt;E633),0,"X"),0)</f>
        <v>0</v>
      </c>
      <c r="D634" s="20" t="s">
        <v>30</v>
      </c>
      <c r="E634" s="20" t="s">
        <v>30</v>
      </c>
      <c r="F634" s="21" t="s">
        <v>31</v>
      </c>
      <c r="G634" s="20">
        <v>2054.5700000000002</v>
      </c>
      <c r="H634" s="20">
        <v>2096.8200000000002</v>
      </c>
      <c r="I634" s="20">
        <v>2378.56</v>
      </c>
      <c r="J634" s="20">
        <v>1763.76</v>
      </c>
      <c r="K634" s="20">
        <v>1740.82</v>
      </c>
    </row>
    <row r="635" spans="1:11" x14ac:dyDescent="0.2">
      <c r="A635" s="19">
        <f>IF(Info!$D$7=1,IF(OR($T$7&lt;D635,$T$7&gt;E635),0,"X"),0)</f>
        <v>0</v>
      </c>
      <c r="B635" s="19">
        <f>IF(Info!$D$7=1,IF(OR($R$7&lt;D635,$R$7&gt;E635),0,"X"),0)</f>
        <v>0</v>
      </c>
      <c r="D635" s="20">
        <v>6190</v>
      </c>
      <c r="E635" s="20">
        <v>6209.99</v>
      </c>
      <c r="F635" s="21" t="s">
        <v>29</v>
      </c>
      <c r="G635" s="20">
        <v>2299.5100000000002</v>
      </c>
      <c r="H635" s="20">
        <v>2346.69</v>
      </c>
      <c r="I635" s="20">
        <v>2662.65</v>
      </c>
      <c r="J635" s="20">
        <v>1974.77</v>
      </c>
      <c r="K635" s="20">
        <v>1949.15</v>
      </c>
    </row>
    <row r="636" spans="1:11" x14ac:dyDescent="0.2">
      <c r="A636" s="19">
        <f>IF(Info!$D$7=2,IF(OR($T$7&lt;D635,$T$7&gt;E635),0,"X"),0)</f>
        <v>0</v>
      </c>
      <c r="B636" s="19">
        <f>IF(Info!$D$7=2,IF(OR($R$7&lt;D635,$R$7&gt;E635),0,"X"),0)</f>
        <v>0</v>
      </c>
      <c r="D636" s="20" t="s">
        <v>30</v>
      </c>
      <c r="E636" s="20" t="s">
        <v>30</v>
      </c>
      <c r="F636" s="21" t="s">
        <v>31</v>
      </c>
      <c r="G636" s="20">
        <v>2059.2600000000002</v>
      </c>
      <c r="H636" s="20">
        <v>2101.5100000000002</v>
      </c>
      <c r="I636" s="20">
        <v>2384.4699999999998</v>
      </c>
      <c r="J636" s="20">
        <v>1768.45</v>
      </c>
      <c r="K636" s="20">
        <v>1745.51</v>
      </c>
    </row>
    <row r="637" spans="1:11" x14ac:dyDescent="0.2">
      <c r="A637" s="19">
        <f>IF(Info!$D$7=1,IF(OR($T$7&lt;D637,$T$7&gt;E637),0,"X"),0)</f>
        <v>0</v>
      </c>
      <c r="B637" s="19">
        <f>IF(Info!$D$7=1,IF(OR($R$7&lt;D637,$R$7&gt;E637),0,"X"),0)</f>
        <v>0</v>
      </c>
      <c r="D637" s="20">
        <v>6210</v>
      </c>
      <c r="E637" s="20">
        <v>6229.99</v>
      </c>
      <c r="F637" s="21" t="s">
        <v>29</v>
      </c>
      <c r="G637" s="20">
        <v>2304.69</v>
      </c>
      <c r="H637" s="20">
        <v>2351.87</v>
      </c>
      <c r="I637" s="20">
        <v>2669.25</v>
      </c>
      <c r="J637" s="20">
        <v>1979.95</v>
      </c>
      <c r="K637" s="20">
        <v>1954.33</v>
      </c>
    </row>
    <row r="638" spans="1:11" x14ac:dyDescent="0.2">
      <c r="A638" s="19">
        <f>IF(Info!$D$7=2,IF(OR($T$7&lt;D637,$T$7&gt;E637),0,"X"),0)</f>
        <v>0</v>
      </c>
      <c r="B638" s="19">
        <f>IF(Info!$D$7=2,IF(OR($R$7&lt;D637,$R$7&gt;E637),0,"X"),0)</f>
        <v>0</v>
      </c>
      <c r="D638" s="20" t="s">
        <v>30</v>
      </c>
      <c r="E638" s="20" t="s">
        <v>30</v>
      </c>
      <c r="F638" s="21" t="s">
        <v>31</v>
      </c>
      <c r="G638" s="20">
        <v>2063.9</v>
      </c>
      <c r="H638" s="20">
        <v>2106.16</v>
      </c>
      <c r="I638" s="20">
        <v>2390.38</v>
      </c>
      <c r="J638" s="20">
        <v>1773.09</v>
      </c>
      <c r="K638" s="20">
        <v>1750.15</v>
      </c>
    </row>
    <row r="639" spans="1:11" x14ac:dyDescent="0.2">
      <c r="A639" s="19">
        <f>IF(Info!$D$7=1,IF(OR($T$7&lt;D639,$T$7&gt;E639),0,"X"),0)</f>
        <v>0</v>
      </c>
      <c r="B639" s="19">
        <f>IF(Info!$D$7=1,IF(OR($R$7&lt;D639,$R$7&gt;E639),0,"X"),0)</f>
        <v>0</v>
      </c>
      <c r="D639" s="20">
        <v>6230</v>
      </c>
      <c r="E639" s="20">
        <v>6249.99</v>
      </c>
      <c r="F639" s="21" t="s">
        <v>29</v>
      </c>
      <c r="G639" s="20">
        <v>2309.9299999999998</v>
      </c>
      <c r="H639" s="20">
        <v>2357.12</v>
      </c>
      <c r="I639" s="20">
        <v>2675.96</v>
      </c>
      <c r="J639" s="20">
        <v>1985.2</v>
      </c>
      <c r="K639" s="20">
        <v>1959.57</v>
      </c>
    </row>
    <row r="640" spans="1:11" x14ac:dyDescent="0.2">
      <c r="A640" s="19">
        <f>IF(Info!$D$7=2,IF(OR($T$7&lt;D639,$T$7&gt;E639),0,"X"),0)</f>
        <v>0</v>
      </c>
      <c r="B640" s="19">
        <f>IF(Info!$D$7=2,IF(OR($R$7&lt;D639,$R$7&gt;E639),0,"X"),0)</f>
        <v>0</v>
      </c>
      <c r="D640" s="20" t="s">
        <v>30</v>
      </c>
      <c r="E640" s="20" t="s">
        <v>30</v>
      </c>
      <c r="F640" s="21" t="s">
        <v>31</v>
      </c>
      <c r="G640" s="20">
        <v>2068.6</v>
      </c>
      <c r="H640" s="20">
        <v>2110.85</v>
      </c>
      <c r="I640" s="20">
        <v>2396.38</v>
      </c>
      <c r="J640" s="20">
        <v>1777.79</v>
      </c>
      <c r="K640" s="20">
        <v>1754.84</v>
      </c>
    </row>
    <row r="641" spans="1:11" x14ac:dyDescent="0.2">
      <c r="A641" s="19">
        <f>IF(Info!$D$7=1,IF(OR($T$7&lt;D641,$T$7&gt;E641),0,"X"),0)</f>
        <v>0</v>
      </c>
      <c r="B641" s="19">
        <f>IF(Info!$D$7=1,IF(OR($R$7&lt;D641,$R$7&gt;E641),0,"X"),0)</f>
        <v>0</v>
      </c>
      <c r="D641" s="20">
        <v>6250</v>
      </c>
      <c r="E641" s="20">
        <v>6269.99</v>
      </c>
      <c r="F641" s="21" t="s">
        <v>29</v>
      </c>
      <c r="G641" s="20">
        <v>2315.12</v>
      </c>
      <c r="H641" s="20">
        <v>2362.36</v>
      </c>
      <c r="I641" s="20">
        <v>2682.56</v>
      </c>
      <c r="J641" s="20">
        <v>1990.44</v>
      </c>
      <c r="K641" s="20">
        <v>1964.75</v>
      </c>
    </row>
    <row r="642" spans="1:11" x14ac:dyDescent="0.2">
      <c r="A642" s="19">
        <f>IF(Info!$D$7=2,IF(OR($T$7&lt;D641,$T$7&gt;E641),0,"X"),0)</f>
        <v>0</v>
      </c>
      <c r="B642" s="19">
        <f>IF(Info!$D$7=2,IF(OR($R$7&lt;D641,$R$7&gt;E641),0,"X"),0)</f>
        <v>0</v>
      </c>
      <c r="D642" s="20" t="s">
        <v>30</v>
      </c>
      <c r="E642" s="20" t="s">
        <v>30</v>
      </c>
      <c r="F642" s="21" t="s">
        <v>31</v>
      </c>
      <c r="G642" s="20">
        <v>2073.2399999999998</v>
      </c>
      <c r="H642" s="20">
        <v>2115.5500000000002</v>
      </c>
      <c r="I642" s="20">
        <v>2402.29</v>
      </c>
      <c r="J642" s="20">
        <v>1782.48</v>
      </c>
      <c r="K642" s="20">
        <v>1759.48</v>
      </c>
    </row>
    <row r="643" spans="1:11" x14ac:dyDescent="0.2">
      <c r="A643" s="19">
        <f>IF(Info!$D$7=1,IF(OR($T$7&lt;D643,$T$7&gt;E643),0,"X"),0)</f>
        <v>0</v>
      </c>
      <c r="B643" s="19">
        <f>IF(Info!$D$7=1,IF(OR($R$7&lt;D643,$R$7&gt;E643),0,"X"),0)</f>
        <v>0</v>
      </c>
      <c r="D643" s="20">
        <v>6270</v>
      </c>
      <c r="E643" s="20">
        <v>6289.99</v>
      </c>
      <c r="F643" s="21" t="s">
        <v>29</v>
      </c>
      <c r="G643" s="20">
        <v>2320.36</v>
      </c>
      <c r="H643" s="20">
        <v>2367.6</v>
      </c>
      <c r="I643" s="20">
        <v>2689.16</v>
      </c>
      <c r="J643" s="20">
        <v>1995.62</v>
      </c>
      <c r="K643" s="20">
        <v>1970</v>
      </c>
    </row>
    <row r="644" spans="1:11" x14ac:dyDescent="0.2">
      <c r="A644" s="19">
        <f>IF(Info!$D$7=2,IF(OR($T$7&lt;D643,$T$7&gt;E643),0,"X"),0)</f>
        <v>0</v>
      </c>
      <c r="B644" s="19">
        <f>IF(Info!$D$7=2,IF(OR($R$7&lt;D643,$R$7&gt;E643),0,"X"),0)</f>
        <v>0</v>
      </c>
      <c r="D644" s="20" t="s">
        <v>30</v>
      </c>
      <c r="E644" s="20" t="s">
        <v>30</v>
      </c>
      <c r="F644" s="21" t="s">
        <v>31</v>
      </c>
      <c r="G644" s="20">
        <v>2077.94</v>
      </c>
      <c r="H644" s="20">
        <v>2120.2399999999998</v>
      </c>
      <c r="I644" s="20">
        <v>2408.1999999999998</v>
      </c>
      <c r="J644" s="20">
        <v>1787.12</v>
      </c>
      <c r="K644" s="20">
        <v>1764.18</v>
      </c>
    </row>
    <row r="645" spans="1:11" x14ac:dyDescent="0.2">
      <c r="A645" s="19">
        <f>IF(Info!$D$7=1,IF(OR($T$7&lt;D645,$T$7&gt;E645),0,"X"),0)</f>
        <v>0</v>
      </c>
      <c r="B645" s="19">
        <f>IF(Info!$D$7=1,IF(OR($R$7&lt;D645,$R$7&gt;E645),0,"X"),0)</f>
        <v>0</v>
      </c>
      <c r="D645" s="20">
        <v>6290</v>
      </c>
      <c r="E645" s="20">
        <v>6309.99</v>
      </c>
      <c r="F645" s="21" t="s">
        <v>29</v>
      </c>
      <c r="G645" s="20">
        <v>2325.6</v>
      </c>
      <c r="H645" s="20">
        <v>2372.7800000000002</v>
      </c>
      <c r="I645" s="20">
        <v>2695.87</v>
      </c>
      <c r="J645" s="20">
        <v>2000.86</v>
      </c>
      <c r="K645" s="20">
        <v>1975.24</v>
      </c>
    </row>
    <row r="646" spans="1:11" x14ac:dyDescent="0.2">
      <c r="A646" s="19">
        <f>IF(Info!$D$7=2,IF(OR($T$7&lt;D645,$T$7&gt;E645),0,"X"),0)</f>
        <v>0</v>
      </c>
      <c r="B646" s="19">
        <f>IF(Info!$D$7=2,IF(OR($R$7&lt;D645,$R$7&gt;E645),0,"X"),0)</f>
        <v>0</v>
      </c>
      <c r="D646" s="20" t="s">
        <v>30</v>
      </c>
      <c r="E646" s="20" t="s">
        <v>30</v>
      </c>
      <c r="F646" s="21" t="s">
        <v>31</v>
      </c>
      <c r="G646" s="20">
        <v>2082.63</v>
      </c>
      <c r="H646" s="20">
        <v>2124.88</v>
      </c>
      <c r="I646" s="20">
        <v>2414.21</v>
      </c>
      <c r="J646" s="20">
        <v>1791.82</v>
      </c>
      <c r="K646" s="20">
        <v>1768.87</v>
      </c>
    </row>
    <row r="647" spans="1:11" x14ac:dyDescent="0.2">
      <c r="A647" s="19">
        <f>IF(Info!$D$7=1,IF(OR($T$7&lt;D647,$T$7&gt;E647),0,"X"),0)</f>
        <v>0</v>
      </c>
      <c r="B647" s="19">
        <f>IF(Info!$D$7=1,IF(OR($R$7&lt;D647,$R$7&gt;E647),0,"X"),0)</f>
        <v>0</v>
      </c>
      <c r="D647" s="20">
        <v>6310</v>
      </c>
      <c r="E647" s="20">
        <v>6329.99</v>
      </c>
      <c r="F647" s="21" t="s">
        <v>29</v>
      </c>
      <c r="G647" s="20">
        <v>2330.84</v>
      </c>
      <c r="H647" s="20">
        <v>2378.0300000000002</v>
      </c>
      <c r="I647" s="20">
        <v>2702.47</v>
      </c>
      <c r="J647" s="20">
        <v>2006.11</v>
      </c>
      <c r="K647" s="20">
        <v>1980.48</v>
      </c>
    </row>
    <row r="648" spans="1:11" x14ac:dyDescent="0.2">
      <c r="A648" s="19">
        <f>IF(Info!$D$7=2,IF(OR($T$7&lt;D647,$T$7&gt;E647),0,"X"),0)</f>
        <v>0</v>
      </c>
      <c r="B648" s="19">
        <f>IF(Info!$D$7=2,IF(OR($R$7&lt;D647,$R$7&gt;E647),0,"X"),0)</f>
        <v>0</v>
      </c>
      <c r="D648" s="20" t="s">
        <v>30</v>
      </c>
      <c r="E648" s="20" t="s">
        <v>30</v>
      </c>
      <c r="F648" s="21" t="s">
        <v>31</v>
      </c>
      <c r="G648" s="20">
        <v>2087.3200000000002</v>
      </c>
      <c r="H648" s="20">
        <v>2129.58</v>
      </c>
      <c r="I648" s="20">
        <v>2420.12</v>
      </c>
      <c r="J648" s="20">
        <v>1796.51</v>
      </c>
      <c r="K648" s="20">
        <v>1773.56</v>
      </c>
    </row>
    <row r="649" spans="1:11" x14ac:dyDescent="0.2">
      <c r="A649" s="19">
        <f>IF(Info!$D$7=1,IF(OR($T$7&lt;D649,$T$7&gt;E649),0,"X"),0)</f>
        <v>0</v>
      </c>
      <c r="B649" s="19">
        <f>IF(Info!$D$7=1,IF(OR($R$7&lt;D649,$R$7&gt;E649),0,"X"),0)</f>
        <v>0</v>
      </c>
      <c r="D649" s="20">
        <v>6330</v>
      </c>
      <c r="E649" s="20">
        <v>6349.99</v>
      </c>
      <c r="F649" s="21" t="s">
        <v>29</v>
      </c>
      <c r="G649" s="20">
        <v>2336.02</v>
      </c>
      <c r="H649" s="20">
        <v>2383.27</v>
      </c>
      <c r="I649" s="20">
        <v>2709.06</v>
      </c>
      <c r="J649" s="20">
        <v>2011.35</v>
      </c>
      <c r="K649" s="20">
        <v>1985.73</v>
      </c>
    </row>
    <row r="650" spans="1:11" x14ac:dyDescent="0.2">
      <c r="A650" s="19">
        <f>IF(Info!$D$7=2,IF(OR($T$7&lt;D649,$T$7&gt;E649),0,"X"),0)</f>
        <v>0</v>
      </c>
      <c r="B650" s="19">
        <f>IF(Info!$D$7=2,IF(OR($R$7&lt;D649,$R$7&gt;E649),0,"X"),0)</f>
        <v>0</v>
      </c>
      <c r="D650" s="20" t="s">
        <v>30</v>
      </c>
      <c r="E650" s="20" t="s">
        <v>30</v>
      </c>
      <c r="F650" s="21" t="s">
        <v>31</v>
      </c>
      <c r="G650" s="20">
        <v>2091.96</v>
      </c>
      <c r="H650" s="20">
        <v>2134.27</v>
      </c>
      <c r="I650" s="20">
        <v>2426.0300000000002</v>
      </c>
      <c r="J650" s="20">
        <v>1801.21</v>
      </c>
      <c r="K650" s="20">
        <v>1778.26</v>
      </c>
    </row>
    <row r="651" spans="1:11" x14ac:dyDescent="0.2">
      <c r="A651" s="19">
        <f>IF(Info!$D$7=1,IF(OR($T$7&lt;D651,$T$7&gt;E651),0,"X"),0)</f>
        <v>0</v>
      </c>
      <c r="B651" s="19">
        <f>IF(Info!$D$7=1,IF(OR($R$7&lt;D651,$R$7&gt;E651),0,"X"),0)</f>
        <v>0</v>
      </c>
      <c r="D651" s="20">
        <v>6350</v>
      </c>
      <c r="E651" s="20">
        <v>6369.99</v>
      </c>
      <c r="F651" s="21" t="s">
        <v>29</v>
      </c>
      <c r="G651" s="20">
        <v>2341.27</v>
      </c>
      <c r="H651" s="20">
        <v>2388.4499999999998</v>
      </c>
      <c r="I651" s="20">
        <v>2715.66</v>
      </c>
      <c r="J651" s="20">
        <v>2016.53</v>
      </c>
      <c r="K651" s="20">
        <v>1990.91</v>
      </c>
    </row>
    <row r="652" spans="1:11" x14ac:dyDescent="0.2">
      <c r="A652" s="19">
        <f>IF(Info!$D$7=2,IF(OR($T$7&lt;D651,$T$7&gt;E651),0,"X"),0)</f>
        <v>0</v>
      </c>
      <c r="B652" s="19">
        <f>IF(Info!$D$7=2,IF(OR($R$7&lt;D651,$R$7&gt;E651),0,"X"),0)</f>
        <v>0</v>
      </c>
      <c r="D652" s="20" t="s">
        <v>30</v>
      </c>
      <c r="E652" s="20" t="s">
        <v>30</v>
      </c>
      <c r="F652" s="21" t="s">
        <v>31</v>
      </c>
      <c r="G652" s="20">
        <v>2096.66</v>
      </c>
      <c r="H652" s="20">
        <v>2138.91</v>
      </c>
      <c r="I652" s="20">
        <v>2431.94</v>
      </c>
      <c r="J652" s="20">
        <v>1805.85</v>
      </c>
      <c r="K652" s="20">
        <v>1782.91</v>
      </c>
    </row>
    <row r="653" spans="1:11" x14ac:dyDescent="0.2">
      <c r="A653" s="19">
        <f>IF(Info!$D$7=1,IF(OR($T$7&lt;D653,$T$7&gt;E653),0,"X"),0)</f>
        <v>0</v>
      </c>
      <c r="B653" s="19">
        <f>IF(Info!$D$7=1,IF(OR($R$7&lt;D653,$R$7&gt;E653),0,"X"),0)</f>
        <v>0</v>
      </c>
      <c r="D653" s="20">
        <v>6370</v>
      </c>
      <c r="E653" s="20">
        <v>6389.99</v>
      </c>
      <c r="F653" s="21" t="s">
        <v>29</v>
      </c>
      <c r="G653" s="20">
        <v>2346.5100000000002</v>
      </c>
      <c r="H653" s="20">
        <v>2393.69</v>
      </c>
      <c r="I653" s="20">
        <v>2722.26</v>
      </c>
      <c r="J653" s="20">
        <v>2021.77</v>
      </c>
      <c r="K653" s="20">
        <v>1996.15</v>
      </c>
    </row>
    <row r="654" spans="1:11" x14ac:dyDescent="0.2">
      <c r="A654" s="19">
        <f>IF(Info!$D$7=2,IF(OR($T$7&lt;D653,$T$7&gt;E653),0,"X"),0)</f>
        <v>0</v>
      </c>
      <c r="B654" s="19">
        <f>IF(Info!$D$7=2,IF(OR($R$7&lt;D653,$R$7&gt;E653),0,"X"),0)</f>
        <v>0</v>
      </c>
      <c r="D654" s="20" t="s">
        <v>30</v>
      </c>
      <c r="E654" s="20" t="s">
        <v>30</v>
      </c>
      <c r="F654" s="21" t="s">
        <v>31</v>
      </c>
      <c r="G654" s="20">
        <v>2101.35</v>
      </c>
      <c r="H654" s="20">
        <v>2143.6</v>
      </c>
      <c r="I654" s="20">
        <v>2437.85</v>
      </c>
      <c r="J654" s="20">
        <v>1810.54</v>
      </c>
      <c r="K654" s="20">
        <v>1787.6</v>
      </c>
    </row>
    <row r="655" spans="1:11" x14ac:dyDescent="0.2">
      <c r="A655" s="19">
        <f>IF(Info!$D$7=1,IF(OR($T$7&lt;D655,$T$7&gt;E655),0,"X"),0)</f>
        <v>0</v>
      </c>
      <c r="B655" s="19">
        <f>IF(Info!$D$7=1,IF(OR($R$7&lt;D655,$R$7&gt;E655),0,"X"),0)</f>
        <v>0</v>
      </c>
      <c r="D655" s="20">
        <v>6390</v>
      </c>
      <c r="E655" s="20">
        <v>6409.99</v>
      </c>
      <c r="F655" s="21" t="s">
        <v>29</v>
      </c>
      <c r="G655" s="20">
        <v>2351.69</v>
      </c>
      <c r="H655" s="20">
        <v>2398.94</v>
      </c>
      <c r="I655" s="20">
        <v>2728.86</v>
      </c>
      <c r="J655" s="20">
        <v>2027.02</v>
      </c>
      <c r="K655" s="20">
        <v>2001.33</v>
      </c>
    </row>
    <row r="656" spans="1:11" x14ac:dyDescent="0.2">
      <c r="A656" s="19">
        <f>IF(Info!$D$7=2,IF(OR($T$7&lt;D655,$T$7&gt;E655),0,"X"),0)</f>
        <v>0</v>
      </c>
      <c r="B656" s="19">
        <f>IF(Info!$D$7=2,IF(OR($R$7&lt;D655,$R$7&gt;E655),0,"X"),0)</f>
        <v>0</v>
      </c>
      <c r="D656" s="20" t="s">
        <v>30</v>
      </c>
      <c r="E656" s="20" t="s">
        <v>30</v>
      </c>
      <c r="F656" s="21" t="s">
        <v>31</v>
      </c>
      <c r="G656" s="20">
        <v>2105.9899999999998</v>
      </c>
      <c r="H656" s="20">
        <v>2148.3000000000002</v>
      </c>
      <c r="I656" s="20">
        <v>2443.75</v>
      </c>
      <c r="J656" s="20">
        <v>1815.24</v>
      </c>
      <c r="K656" s="20">
        <v>1792.24</v>
      </c>
    </row>
    <row r="657" spans="1:11" x14ac:dyDescent="0.2">
      <c r="A657" s="19">
        <f>IF(Info!$D$7=1,IF(OR($T$7&lt;D657,$T$7&gt;E657),0,"X"),0)</f>
        <v>0</v>
      </c>
      <c r="B657" s="19">
        <f>IF(Info!$D$7=1,IF(OR($R$7&lt;D657,$R$7&gt;E657),0,"X"),0)</f>
        <v>0</v>
      </c>
      <c r="D657" s="20">
        <v>6410</v>
      </c>
      <c r="E657" s="20">
        <v>6429.99</v>
      </c>
      <c r="F657" s="21" t="s">
        <v>29</v>
      </c>
      <c r="G657" s="20">
        <v>2356.9299999999998</v>
      </c>
      <c r="H657" s="20">
        <v>2404.12</v>
      </c>
      <c r="I657" s="20">
        <v>2735.46</v>
      </c>
      <c r="J657" s="20">
        <v>2032.2</v>
      </c>
      <c r="K657" s="20">
        <v>2006.57</v>
      </c>
    </row>
    <row r="658" spans="1:11" x14ac:dyDescent="0.2">
      <c r="A658" s="19">
        <f>IF(Info!$D$7=2,IF(OR($T$7&lt;D657,$T$7&gt;E657),0,"X"),0)</f>
        <v>0</v>
      </c>
      <c r="B658" s="19">
        <f>IF(Info!$D$7=2,IF(OR($R$7&lt;D657,$R$7&gt;E657),0,"X"),0)</f>
        <v>0</v>
      </c>
      <c r="D658" s="20" t="s">
        <v>30</v>
      </c>
      <c r="E658" s="20" t="s">
        <v>30</v>
      </c>
      <c r="F658" s="21" t="s">
        <v>31</v>
      </c>
      <c r="G658" s="20">
        <v>2110.69</v>
      </c>
      <c r="H658" s="20">
        <v>2152.94</v>
      </c>
      <c r="I658" s="20">
        <v>2449.66</v>
      </c>
      <c r="J658" s="20">
        <v>1819.88</v>
      </c>
      <c r="K658" s="20">
        <v>1796.93</v>
      </c>
    </row>
    <row r="659" spans="1:11" x14ac:dyDescent="0.2">
      <c r="A659" s="19">
        <f>IF(Info!$D$7=1,IF(OR($T$7&lt;D659,$T$7&gt;E659),0,"X"),0)</f>
        <v>0</v>
      </c>
      <c r="B659" s="19">
        <f>IF(Info!$D$7=1,IF(OR($R$7&lt;D659,$R$7&gt;E659),0,"X"),0)</f>
        <v>0</v>
      </c>
      <c r="D659" s="20">
        <v>6430</v>
      </c>
      <c r="E659" s="20">
        <v>6449.99</v>
      </c>
      <c r="F659" s="21" t="s">
        <v>29</v>
      </c>
      <c r="G659" s="20">
        <v>2362.1799999999998</v>
      </c>
      <c r="H659" s="20">
        <v>2409.36</v>
      </c>
      <c r="I659" s="20">
        <v>2742.06</v>
      </c>
      <c r="J659" s="20">
        <v>2037.44</v>
      </c>
      <c r="K659" s="20">
        <v>2011.82</v>
      </c>
    </row>
    <row r="660" spans="1:11" x14ac:dyDescent="0.2">
      <c r="A660" s="19">
        <f>IF(Info!$D$7=2,IF(OR($T$7&lt;D659,$T$7&gt;E659),0,"X"),0)</f>
        <v>0</v>
      </c>
      <c r="B660" s="19">
        <f>IF(Info!$D$7=2,IF(OR($R$7&lt;D659,$R$7&gt;E659),0,"X"),0)</f>
        <v>0</v>
      </c>
      <c r="D660" s="20" t="s">
        <v>30</v>
      </c>
      <c r="E660" s="20" t="s">
        <v>30</v>
      </c>
      <c r="F660" s="21" t="s">
        <v>31</v>
      </c>
      <c r="G660" s="20">
        <v>2115.38</v>
      </c>
      <c r="H660" s="20">
        <v>2157.64</v>
      </c>
      <c r="I660" s="20">
        <v>2455.5700000000002</v>
      </c>
      <c r="J660" s="20">
        <v>1824.57</v>
      </c>
      <c r="K660" s="20">
        <v>1801.63</v>
      </c>
    </row>
    <row r="661" spans="1:11" x14ac:dyDescent="0.2">
      <c r="A661" s="19">
        <f>IF(Info!$D$7=1,IF(OR($T$7&lt;D661,$T$7&gt;E661),0,"X"),0)</f>
        <v>0</v>
      </c>
      <c r="B661" s="19">
        <f>IF(Info!$D$7=1,IF(OR($R$7&lt;D661,$R$7&gt;E661),0,"X"),0)</f>
        <v>0</v>
      </c>
      <c r="D661" s="20">
        <v>6450</v>
      </c>
      <c r="E661" s="20">
        <v>6469.99</v>
      </c>
      <c r="F661" s="21" t="s">
        <v>29</v>
      </c>
      <c r="G661" s="20">
        <v>2367.42</v>
      </c>
      <c r="H661" s="20">
        <v>2414.6</v>
      </c>
      <c r="I661" s="20">
        <v>2748.64</v>
      </c>
      <c r="J661" s="20">
        <v>2042.68</v>
      </c>
      <c r="K661" s="20">
        <v>2017.06</v>
      </c>
    </row>
    <row r="662" spans="1:11" x14ac:dyDescent="0.2">
      <c r="A662" s="19">
        <f>IF(Info!$D$7=2,IF(OR($T$7&lt;D661,$T$7&gt;E661),0,"X"),0)</f>
        <v>0</v>
      </c>
      <c r="B662" s="19">
        <f>IF(Info!$D$7=2,IF(OR($R$7&lt;D661,$R$7&gt;E661),0,"X"),0)</f>
        <v>0</v>
      </c>
      <c r="D662" s="20" t="s">
        <v>30</v>
      </c>
      <c r="E662" s="20" t="s">
        <v>30</v>
      </c>
      <c r="F662" s="21" t="s">
        <v>31</v>
      </c>
      <c r="G662" s="20">
        <v>2120.08</v>
      </c>
      <c r="H662" s="20">
        <v>2162.33</v>
      </c>
      <c r="I662" s="20">
        <v>2461.4699999999998</v>
      </c>
      <c r="J662" s="20">
        <v>1829.26</v>
      </c>
      <c r="K662" s="20">
        <v>1806.32</v>
      </c>
    </row>
    <row r="663" spans="1:11" x14ac:dyDescent="0.2">
      <c r="A663" s="19">
        <f>IF(Info!$D$7=1,IF(OR($T$7&lt;D663,$T$7&gt;E663),0,"X"),0)</f>
        <v>0</v>
      </c>
      <c r="B663" s="19">
        <f>IF(Info!$D$7=1,IF(OR($R$7&lt;D663,$R$7&gt;E663),0,"X"),0)</f>
        <v>0</v>
      </c>
      <c r="D663" s="20">
        <v>6470</v>
      </c>
      <c r="E663" s="20">
        <v>6489.99</v>
      </c>
      <c r="F663" s="21" t="s">
        <v>29</v>
      </c>
      <c r="G663" s="20">
        <v>2372.6</v>
      </c>
      <c r="H663" s="20">
        <v>2419.85</v>
      </c>
      <c r="I663" s="20">
        <v>2755.12</v>
      </c>
      <c r="J663" s="20">
        <v>2047.92</v>
      </c>
      <c r="K663" s="20">
        <v>2022.24</v>
      </c>
    </row>
    <row r="664" spans="1:11" x14ac:dyDescent="0.2">
      <c r="A664" s="19">
        <f>IF(Info!$D$7=2,IF(OR($T$7&lt;D663,$T$7&gt;E663),0,"X"),0)</f>
        <v>0</v>
      </c>
      <c r="B664" s="19">
        <f>IF(Info!$D$7=2,IF(OR($R$7&lt;D663,$R$7&gt;E663),0,"X"),0)</f>
        <v>0</v>
      </c>
      <c r="D664" s="20" t="s">
        <v>30</v>
      </c>
      <c r="E664" s="20" t="s">
        <v>30</v>
      </c>
      <c r="F664" s="21" t="s">
        <v>31</v>
      </c>
      <c r="G664" s="20">
        <v>2124.7199999999998</v>
      </c>
      <c r="H664" s="20">
        <v>2167.0300000000002</v>
      </c>
      <c r="I664" s="20">
        <v>2467.27</v>
      </c>
      <c r="J664" s="20">
        <v>1833.96</v>
      </c>
      <c r="K664" s="20">
        <v>1810.96</v>
      </c>
    </row>
    <row r="665" spans="1:11" x14ac:dyDescent="0.2">
      <c r="A665" s="19">
        <f>IF(Info!$D$7=1,IF(OR($T$7&lt;D665,$T$7&gt;E665),0,"X"),0)</f>
        <v>0</v>
      </c>
      <c r="B665" s="19">
        <f>IF(Info!$D$7=1,IF(OR($R$7&lt;D665,$R$7&gt;E665),0,"X"),0)</f>
        <v>0</v>
      </c>
      <c r="D665" s="20">
        <v>6490</v>
      </c>
      <c r="E665" s="20">
        <v>6509.99</v>
      </c>
      <c r="F665" s="21" t="s">
        <v>29</v>
      </c>
      <c r="G665" s="20">
        <v>2377.84</v>
      </c>
      <c r="H665" s="20">
        <v>2425.0300000000002</v>
      </c>
      <c r="I665" s="20">
        <v>2761.72</v>
      </c>
      <c r="J665" s="20">
        <v>2053.11</v>
      </c>
      <c r="K665" s="20">
        <v>2027.48</v>
      </c>
    </row>
    <row r="666" spans="1:11" x14ac:dyDescent="0.2">
      <c r="A666" s="19">
        <f>IF(Info!$D$7=2,IF(OR($T$7&lt;D665,$T$7&gt;E665),0,"X"),0)</f>
        <v>0</v>
      </c>
      <c r="B666" s="19">
        <f>IF(Info!$D$7=2,IF(OR($R$7&lt;D665,$R$7&gt;E665),0,"X"),0)</f>
        <v>0</v>
      </c>
      <c r="D666" s="20" t="s">
        <v>30</v>
      </c>
      <c r="E666" s="20" t="s">
        <v>30</v>
      </c>
      <c r="F666" s="21" t="s">
        <v>31</v>
      </c>
      <c r="G666" s="20">
        <v>2129.41</v>
      </c>
      <c r="H666" s="20">
        <v>2171.67</v>
      </c>
      <c r="I666" s="20">
        <v>2473.1799999999998</v>
      </c>
      <c r="J666" s="20">
        <v>1838.6</v>
      </c>
      <c r="K666" s="20">
        <v>1815.65</v>
      </c>
    </row>
    <row r="667" spans="1:11" x14ac:dyDescent="0.2">
      <c r="A667" s="19">
        <f>IF(Info!$D$7=1,IF(OR($T$7&lt;D667,$T$7&gt;E667),0,"X"),0)</f>
        <v>0</v>
      </c>
      <c r="B667" s="19">
        <f>IF(Info!$D$7=1,IF(OR($R$7&lt;D667,$R$7&gt;E667),0,"X"),0)</f>
        <v>0</v>
      </c>
      <c r="D667" s="20">
        <v>6510</v>
      </c>
      <c r="E667" s="20">
        <v>6529.99</v>
      </c>
      <c r="F667" s="21" t="s">
        <v>29</v>
      </c>
      <c r="G667" s="20">
        <v>2383.02</v>
      </c>
      <c r="H667" s="20">
        <v>2430.27</v>
      </c>
      <c r="I667" s="20">
        <v>2768.32</v>
      </c>
      <c r="J667" s="20">
        <v>2058.35</v>
      </c>
      <c r="K667" s="20">
        <v>2032.73</v>
      </c>
    </row>
    <row r="668" spans="1:11" x14ac:dyDescent="0.2">
      <c r="A668" s="19">
        <f>IF(Info!$D$7=2,IF(OR($T$7&lt;D667,$T$7&gt;E667),0,"X"),0)</f>
        <v>0</v>
      </c>
      <c r="B668" s="19">
        <f>IF(Info!$D$7=2,IF(OR($R$7&lt;D667,$R$7&gt;E667),0,"X"),0)</f>
        <v>0</v>
      </c>
      <c r="D668" s="20" t="s">
        <v>30</v>
      </c>
      <c r="E668" s="20" t="s">
        <v>30</v>
      </c>
      <c r="F668" s="21" t="s">
        <v>31</v>
      </c>
      <c r="G668" s="20">
        <v>2134.0500000000002</v>
      </c>
      <c r="H668" s="20">
        <v>2176.36</v>
      </c>
      <c r="I668" s="20">
        <v>2479.09</v>
      </c>
      <c r="J668" s="20">
        <v>1843.3</v>
      </c>
      <c r="K668" s="20">
        <v>1820.35</v>
      </c>
    </row>
    <row r="669" spans="1:11" x14ac:dyDescent="0.2">
      <c r="A669" s="19">
        <f>IF(Info!$D$7=1,IF(OR($T$7&lt;D669,$T$7&gt;E669),0,"X"),0)</f>
        <v>0</v>
      </c>
      <c r="B669" s="19">
        <f>IF(Info!$D$7=1,IF(OR($R$7&lt;D669,$R$7&gt;E669),0,"X"),0)</f>
        <v>0</v>
      </c>
      <c r="D669" s="20">
        <v>6530</v>
      </c>
      <c r="E669" s="20">
        <v>6549.99</v>
      </c>
      <c r="F669" s="21" t="s">
        <v>29</v>
      </c>
      <c r="G669" s="20">
        <v>2388.27</v>
      </c>
      <c r="H669" s="20">
        <v>2435.5100000000002</v>
      </c>
      <c r="I669" s="20">
        <v>2774.8</v>
      </c>
      <c r="J669" s="20">
        <v>2063.5300000000002</v>
      </c>
      <c r="K669" s="20">
        <v>2037.91</v>
      </c>
    </row>
    <row r="670" spans="1:11" x14ac:dyDescent="0.2">
      <c r="A670" s="19">
        <f>IF(Info!$D$7=2,IF(OR($T$7&lt;D669,$T$7&gt;E669),0,"X"),0)</f>
        <v>0</v>
      </c>
      <c r="B670" s="19">
        <f>IF(Info!$D$7=2,IF(OR($R$7&lt;D669,$R$7&gt;E669),0,"X"),0)</f>
        <v>0</v>
      </c>
      <c r="D670" s="20" t="s">
        <v>30</v>
      </c>
      <c r="E670" s="20" t="s">
        <v>30</v>
      </c>
      <c r="F670" s="21" t="s">
        <v>31</v>
      </c>
      <c r="G670" s="20">
        <v>2138.75</v>
      </c>
      <c r="H670" s="20">
        <v>2181.0500000000002</v>
      </c>
      <c r="I670" s="20">
        <v>2484.89</v>
      </c>
      <c r="J670" s="20">
        <v>1847.94</v>
      </c>
      <c r="K670" s="20">
        <v>1825</v>
      </c>
    </row>
    <row r="671" spans="1:11" x14ac:dyDescent="0.2">
      <c r="A671" s="19">
        <f>IF(Info!$D$7=1,IF(OR($T$7&lt;D671,$T$7&gt;E671),0,"X"),0)</f>
        <v>0</v>
      </c>
      <c r="B671" s="19">
        <f>IF(Info!$D$7=1,IF(OR($R$7&lt;D671,$R$7&gt;E671),0,"X"),0)</f>
        <v>0</v>
      </c>
      <c r="D671" s="20">
        <v>6550</v>
      </c>
      <c r="E671" s="20">
        <v>6569.99</v>
      </c>
      <c r="F671" s="21" t="s">
        <v>29</v>
      </c>
      <c r="G671" s="20">
        <v>2393.5100000000002</v>
      </c>
      <c r="H671" s="20">
        <v>2440.69</v>
      </c>
      <c r="I671" s="20">
        <v>2781.39</v>
      </c>
      <c r="J671" s="20">
        <v>2068.77</v>
      </c>
      <c r="K671" s="20">
        <v>2043.15</v>
      </c>
    </row>
    <row r="672" spans="1:11" x14ac:dyDescent="0.2">
      <c r="A672" s="19">
        <f>IF(Info!$D$7=2,IF(OR($T$7&lt;D671,$T$7&gt;E671),0,"X"),0)</f>
        <v>0</v>
      </c>
      <c r="B672" s="19">
        <f>IF(Info!$D$7=2,IF(OR($R$7&lt;D671,$R$7&gt;E671),0,"X"),0)</f>
        <v>0</v>
      </c>
      <c r="D672" s="20" t="s">
        <v>30</v>
      </c>
      <c r="E672" s="20" t="s">
        <v>30</v>
      </c>
      <c r="F672" s="21" t="s">
        <v>31</v>
      </c>
      <c r="G672" s="20">
        <v>2143.44</v>
      </c>
      <c r="H672" s="20">
        <v>2185.69</v>
      </c>
      <c r="I672" s="20">
        <v>2490.8000000000002</v>
      </c>
      <c r="J672" s="20">
        <v>1852.63</v>
      </c>
      <c r="K672" s="20">
        <v>1829.69</v>
      </c>
    </row>
    <row r="673" spans="1:11" x14ac:dyDescent="0.2">
      <c r="A673" s="19">
        <f>IF(Info!$D$7=1,IF(OR($T$7&lt;D673,$T$7&gt;E673),0,"X"),0)</f>
        <v>0</v>
      </c>
      <c r="B673" s="19">
        <f>IF(Info!$D$7=1,IF(OR($R$7&lt;D673,$R$7&gt;E673),0,"X"),0)</f>
        <v>0</v>
      </c>
      <c r="D673" s="20">
        <v>6570</v>
      </c>
      <c r="E673" s="20">
        <v>6589.99</v>
      </c>
      <c r="F673" s="21" t="s">
        <v>29</v>
      </c>
      <c r="G673" s="20">
        <v>2398.75</v>
      </c>
      <c r="H673" s="20">
        <v>2445.94</v>
      </c>
      <c r="I673" s="20">
        <v>2787.87</v>
      </c>
      <c r="J673" s="20">
        <v>2074.02</v>
      </c>
      <c r="K673" s="20">
        <v>2048.39</v>
      </c>
    </row>
    <row r="674" spans="1:11" x14ac:dyDescent="0.2">
      <c r="A674" s="19">
        <f>IF(Info!$D$7=2,IF(OR($T$7&lt;D673,$T$7&gt;E673),0,"X"),0)</f>
        <v>0</v>
      </c>
      <c r="B674" s="19">
        <f>IF(Info!$D$7=2,IF(OR($R$7&lt;D673,$R$7&gt;E673),0,"X"),0)</f>
        <v>0</v>
      </c>
      <c r="D674" s="20" t="s">
        <v>30</v>
      </c>
      <c r="E674" s="20" t="s">
        <v>30</v>
      </c>
      <c r="F674" s="21" t="s">
        <v>31</v>
      </c>
      <c r="G674" s="20">
        <v>2148.13</v>
      </c>
      <c r="H674" s="20">
        <v>2190.39</v>
      </c>
      <c r="I674" s="20">
        <v>2496.6</v>
      </c>
      <c r="J674" s="20">
        <v>1857.33</v>
      </c>
      <c r="K674" s="20">
        <v>1834.38</v>
      </c>
    </row>
    <row r="675" spans="1:11" x14ac:dyDescent="0.2">
      <c r="A675" s="19">
        <f>IF(Info!$D$7=1,IF(OR($T$7&lt;D675,$T$7&gt;E675),0,"X"),0)</f>
        <v>0</v>
      </c>
      <c r="B675" s="19">
        <f>IF(Info!$D$7=1,IF(OR($R$7&lt;D675,$R$7&gt;E675),0,"X"),0)</f>
        <v>0</v>
      </c>
      <c r="D675" s="20">
        <v>6590</v>
      </c>
      <c r="E675" s="20">
        <v>6609.99</v>
      </c>
      <c r="F675" s="21" t="s">
        <v>29</v>
      </c>
      <c r="G675" s="20">
        <v>2403.9899999999998</v>
      </c>
      <c r="H675" s="20">
        <v>2451.17</v>
      </c>
      <c r="I675" s="20">
        <v>2794.47</v>
      </c>
      <c r="J675" s="20">
        <v>2079.2600000000002</v>
      </c>
      <c r="K675" s="20">
        <v>2053.64</v>
      </c>
    </row>
    <row r="676" spans="1:11" x14ac:dyDescent="0.2">
      <c r="A676" s="19">
        <f>IF(Info!$D$7=2,IF(OR($T$7&lt;D675,$T$7&gt;E675),0,"X"),0)</f>
        <v>0</v>
      </c>
      <c r="B676" s="19">
        <f>IF(Info!$D$7=2,IF(OR($R$7&lt;D675,$R$7&gt;E675),0,"X"),0)</f>
        <v>0</v>
      </c>
      <c r="D676" s="20" t="s">
        <v>30</v>
      </c>
      <c r="E676" s="20" t="s">
        <v>30</v>
      </c>
      <c r="F676" s="21" t="s">
        <v>31</v>
      </c>
      <c r="G676" s="20">
        <v>2152.83</v>
      </c>
      <c r="H676" s="20">
        <v>2195.08</v>
      </c>
      <c r="I676" s="20">
        <v>2502.5100000000002</v>
      </c>
      <c r="J676" s="20">
        <v>1862.02</v>
      </c>
      <c r="K676" s="20">
        <v>1839.08</v>
      </c>
    </row>
    <row r="677" spans="1:11" x14ac:dyDescent="0.2">
      <c r="A677" s="19">
        <f>IF(Info!$D$7=1,IF(OR($T$7&lt;D677,$T$7&gt;E677),0,"X"),0)</f>
        <v>0</v>
      </c>
      <c r="B677" s="19">
        <f>IF(Info!$D$7=1,IF(OR($R$7&lt;D677,$R$7&gt;E677),0,"X"),0)</f>
        <v>0</v>
      </c>
      <c r="D677" s="20">
        <v>6610</v>
      </c>
      <c r="E677" s="20">
        <v>6629.99</v>
      </c>
      <c r="F677" s="21" t="s">
        <v>29</v>
      </c>
      <c r="G677" s="20">
        <v>2409.1799999999998</v>
      </c>
      <c r="H677" s="20">
        <v>2456.41</v>
      </c>
      <c r="I677" s="20">
        <v>2800.95</v>
      </c>
      <c r="J677" s="20">
        <v>2084.44</v>
      </c>
      <c r="K677" s="20">
        <v>2058.8200000000002</v>
      </c>
    </row>
    <row r="678" spans="1:11" x14ac:dyDescent="0.2">
      <c r="A678" s="19">
        <f>IF(Info!$D$7=2,IF(OR($T$7&lt;D677,$T$7&gt;E677),0,"X"),0)</f>
        <v>0</v>
      </c>
      <c r="B678" s="19">
        <f>IF(Info!$D$7=2,IF(OR($R$7&lt;D677,$R$7&gt;E677),0,"X"),0)</f>
        <v>0</v>
      </c>
      <c r="D678" s="20" t="s">
        <v>30</v>
      </c>
      <c r="E678" s="20" t="s">
        <v>30</v>
      </c>
      <c r="F678" s="21" t="s">
        <v>31</v>
      </c>
      <c r="G678" s="20">
        <v>2157.4699999999998</v>
      </c>
      <c r="H678" s="20">
        <v>2199.77</v>
      </c>
      <c r="I678" s="20">
        <v>2508.31</v>
      </c>
      <c r="J678" s="20">
        <v>1866.66</v>
      </c>
      <c r="K678" s="20">
        <v>1843.72</v>
      </c>
    </row>
    <row r="679" spans="1:11" x14ac:dyDescent="0.2">
      <c r="A679" s="19">
        <f>IF(Info!$D$7=1,IF(OR($T$7&lt;D679,$T$7&gt;E679),0,"X"),0)</f>
        <v>0</v>
      </c>
      <c r="B679" s="19">
        <f>IF(Info!$D$7=1,IF(OR($R$7&lt;D679,$R$7&gt;E679),0,"X"),0)</f>
        <v>0</v>
      </c>
      <c r="D679" s="20">
        <v>6630</v>
      </c>
      <c r="E679" s="20">
        <v>6649.99</v>
      </c>
      <c r="F679" s="21" t="s">
        <v>29</v>
      </c>
      <c r="G679" s="20">
        <v>2414.42</v>
      </c>
      <c r="H679" s="20">
        <v>2461.6</v>
      </c>
      <c r="I679" s="20">
        <v>2807.43</v>
      </c>
      <c r="J679" s="20">
        <v>2089.6799999999998</v>
      </c>
      <c r="K679" s="20">
        <v>2064.06</v>
      </c>
    </row>
    <row r="680" spans="1:11" x14ac:dyDescent="0.2">
      <c r="A680" s="19">
        <f>IF(Info!$D$7=2,IF(OR($T$7&lt;D679,$T$7&gt;E679),0,"X"),0)</f>
        <v>0</v>
      </c>
      <c r="B680" s="19">
        <f>IF(Info!$D$7=2,IF(OR($R$7&lt;D679,$R$7&gt;E679),0,"X"),0)</f>
        <v>0</v>
      </c>
      <c r="D680" s="20" t="s">
        <v>30</v>
      </c>
      <c r="E680" s="20" t="s">
        <v>30</v>
      </c>
      <c r="F680" s="21" t="s">
        <v>31</v>
      </c>
      <c r="G680" s="20">
        <v>2162.17</v>
      </c>
      <c r="H680" s="20">
        <v>2204.42</v>
      </c>
      <c r="I680" s="20">
        <v>2514.11</v>
      </c>
      <c r="J680" s="20">
        <v>1871.35</v>
      </c>
      <c r="K680" s="20">
        <v>1848.41</v>
      </c>
    </row>
    <row r="681" spans="1:11" x14ac:dyDescent="0.2">
      <c r="A681" s="19">
        <f>IF(Info!$D$7=1,IF(OR($T$7&lt;D681,$T$7&gt;E681),0,"X"),0)</f>
        <v>0</v>
      </c>
      <c r="B681" s="19">
        <f>IF(Info!$D$7=1,IF(OR($R$7&lt;D681,$R$7&gt;E681),0,"X"),0)</f>
        <v>0</v>
      </c>
      <c r="D681" s="20">
        <v>6650</v>
      </c>
      <c r="E681" s="20">
        <v>6669.99</v>
      </c>
      <c r="F681" s="21" t="s">
        <v>29</v>
      </c>
      <c r="G681" s="20">
        <v>2419.6</v>
      </c>
      <c r="H681" s="20">
        <v>2466.85</v>
      </c>
      <c r="I681" s="20">
        <v>2814.03</v>
      </c>
      <c r="J681" s="20">
        <v>2094.92</v>
      </c>
      <c r="K681" s="20">
        <v>2069.2399999999998</v>
      </c>
    </row>
    <row r="682" spans="1:11" x14ac:dyDescent="0.2">
      <c r="A682" s="19">
        <f>IF(Info!$D$7=2,IF(OR($T$7&lt;D681,$T$7&gt;E681),0,"X"),0)</f>
        <v>0</v>
      </c>
      <c r="B682" s="19">
        <f>IF(Info!$D$7=2,IF(OR($R$7&lt;D681,$R$7&gt;E681),0,"X"),0)</f>
        <v>0</v>
      </c>
      <c r="D682" s="20" t="s">
        <v>30</v>
      </c>
      <c r="E682" s="20" t="s">
        <v>30</v>
      </c>
      <c r="F682" s="21" t="s">
        <v>31</v>
      </c>
      <c r="G682" s="20">
        <v>2166.81</v>
      </c>
      <c r="H682" s="20">
        <v>2209.12</v>
      </c>
      <c r="I682" s="20">
        <v>2520.02</v>
      </c>
      <c r="J682" s="20">
        <v>1876.05</v>
      </c>
      <c r="K682" s="20">
        <v>1853.05</v>
      </c>
    </row>
    <row r="683" spans="1:11" x14ac:dyDescent="0.2">
      <c r="A683" s="19">
        <f>IF(Info!$D$7=1,IF(OR($T$7&lt;D683,$T$7&gt;E683),0,"X"),0)</f>
        <v>0</v>
      </c>
      <c r="B683" s="19">
        <f>IF(Info!$D$7=1,IF(OR($R$7&lt;D683,$R$7&gt;E683),0,"X"),0)</f>
        <v>0</v>
      </c>
      <c r="D683" s="20">
        <v>6670</v>
      </c>
      <c r="E683" s="20">
        <v>6689.99</v>
      </c>
      <c r="F683" s="21" t="s">
        <v>29</v>
      </c>
      <c r="G683" s="20">
        <v>2424.84</v>
      </c>
      <c r="H683" s="20">
        <v>2472.0300000000002</v>
      </c>
      <c r="I683" s="20">
        <v>2820.51</v>
      </c>
      <c r="J683" s="20">
        <v>2100.11</v>
      </c>
      <c r="K683" s="20">
        <v>2074.48</v>
      </c>
    </row>
    <row r="684" spans="1:11" x14ac:dyDescent="0.2">
      <c r="A684" s="19">
        <f>IF(Info!$D$7=2,IF(OR($T$7&lt;D683,$T$7&gt;E683),0,"X"),0)</f>
        <v>0</v>
      </c>
      <c r="B684" s="19">
        <f>IF(Info!$D$7=2,IF(OR($R$7&lt;D683,$R$7&gt;E683),0,"X"),0)</f>
        <v>0</v>
      </c>
      <c r="D684" s="20" t="s">
        <v>30</v>
      </c>
      <c r="E684" s="20" t="s">
        <v>30</v>
      </c>
      <c r="F684" s="21" t="s">
        <v>31</v>
      </c>
      <c r="G684" s="20">
        <v>2171.5</v>
      </c>
      <c r="H684" s="20">
        <v>2213.7600000000002</v>
      </c>
      <c r="I684" s="20">
        <v>2525.83</v>
      </c>
      <c r="J684" s="20">
        <v>1880.69</v>
      </c>
      <c r="K684" s="20">
        <v>1857.74</v>
      </c>
    </row>
    <row r="685" spans="1:11" x14ac:dyDescent="0.2">
      <c r="A685" s="19">
        <f>IF(Info!$D$7=1,IF(OR($T$7&lt;D685,$T$7&gt;E685),0,"X"),0)</f>
        <v>0</v>
      </c>
      <c r="B685" s="19">
        <f>IF(Info!$D$7=1,IF(OR($R$7&lt;D685,$R$7&gt;E685),0,"X"),0)</f>
        <v>0</v>
      </c>
      <c r="D685" s="20">
        <v>6690</v>
      </c>
      <c r="E685" s="20">
        <v>6709.99</v>
      </c>
      <c r="F685" s="21" t="s">
        <v>29</v>
      </c>
      <c r="G685" s="20">
        <v>2430.09</v>
      </c>
      <c r="H685" s="20">
        <v>2477.27</v>
      </c>
      <c r="I685" s="20">
        <v>2826.98</v>
      </c>
      <c r="J685" s="20">
        <v>2105.35</v>
      </c>
      <c r="K685" s="20">
        <v>2079.73</v>
      </c>
    </row>
    <row r="686" spans="1:11" x14ac:dyDescent="0.2">
      <c r="A686" s="19">
        <f>IF(Info!$D$7=2,IF(OR($T$7&lt;D685,$T$7&gt;E685),0,"X"),0)</f>
        <v>0</v>
      </c>
      <c r="B686" s="19">
        <f>IF(Info!$D$7=2,IF(OR($R$7&lt;D685,$R$7&gt;E685),0,"X"),0)</f>
        <v>0</v>
      </c>
      <c r="D686" s="20" t="s">
        <v>30</v>
      </c>
      <c r="E686" s="20" t="s">
        <v>30</v>
      </c>
      <c r="F686" s="21" t="s">
        <v>31</v>
      </c>
      <c r="G686" s="20">
        <v>2176.1999999999998</v>
      </c>
      <c r="H686" s="20">
        <v>2218.4499999999998</v>
      </c>
      <c r="I686" s="20">
        <v>2531.63</v>
      </c>
      <c r="J686" s="20">
        <v>1885.39</v>
      </c>
      <c r="K686" s="20">
        <v>1862.44</v>
      </c>
    </row>
    <row r="687" spans="1:11" x14ac:dyDescent="0.2">
      <c r="A687" s="19">
        <f>IF(Info!$D$7=1,IF(OR($T$7&lt;D687,$T$7&gt;E687),0,"X"),0)</f>
        <v>0</v>
      </c>
      <c r="B687" s="19">
        <f>IF(Info!$D$7=1,IF(OR($R$7&lt;D687,$R$7&gt;E687),0,"X"),0)</f>
        <v>0</v>
      </c>
      <c r="D687" s="20">
        <v>6710</v>
      </c>
      <c r="E687" s="20">
        <v>6729.99</v>
      </c>
      <c r="F687" s="21" t="s">
        <v>29</v>
      </c>
      <c r="G687" s="20">
        <v>2435.33</v>
      </c>
      <c r="H687" s="20">
        <v>2482.5100000000002</v>
      </c>
      <c r="I687" s="20">
        <v>2833.46</v>
      </c>
      <c r="J687" s="20">
        <v>2110.59</v>
      </c>
      <c r="K687" s="20">
        <v>2084.9699999999998</v>
      </c>
    </row>
    <row r="688" spans="1:11" x14ac:dyDescent="0.2">
      <c r="A688" s="19">
        <f>IF(Info!$D$7=2,IF(OR($T$7&lt;D687,$T$7&gt;E687),0,"X"),0)</f>
        <v>0</v>
      </c>
      <c r="B688" s="19">
        <f>IF(Info!$D$7=2,IF(OR($R$7&lt;D687,$R$7&gt;E687),0,"X"),0)</f>
        <v>0</v>
      </c>
      <c r="D688" s="20" t="s">
        <v>30</v>
      </c>
      <c r="E688" s="20" t="s">
        <v>30</v>
      </c>
      <c r="F688" s="21" t="s">
        <v>31</v>
      </c>
      <c r="G688" s="20">
        <v>2180.89</v>
      </c>
      <c r="H688" s="20">
        <v>2223.14</v>
      </c>
      <c r="I688" s="20">
        <v>2537.4299999999998</v>
      </c>
      <c r="J688" s="20">
        <v>1890.08</v>
      </c>
      <c r="K688" s="20">
        <v>1867.13</v>
      </c>
    </row>
    <row r="689" spans="1:11" x14ac:dyDescent="0.2">
      <c r="A689" s="19">
        <f>IF(Info!$D$7=1,IF(OR($T$7&lt;D689,$T$7&gt;E689),0,"X"),0)</f>
        <v>0</v>
      </c>
      <c r="B689" s="19">
        <f>IF(Info!$D$7=1,IF(OR($R$7&lt;D689,$R$7&gt;E689),0,"X"),0)</f>
        <v>0</v>
      </c>
      <c r="D689" s="20">
        <v>6730</v>
      </c>
      <c r="E689" s="20">
        <v>6749.99</v>
      </c>
      <c r="F689" s="21" t="s">
        <v>29</v>
      </c>
      <c r="G689" s="20">
        <v>2440.5100000000002</v>
      </c>
      <c r="H689" s="20">
        <v>2487.7600000000002</v>
      </c>
      <c r="I689" s="20">
        <v>2839.94</v>
      </c>
      <c r="J689" s="20">
        <v>2115.83</v>
      </c>
      <c r="K689" s="20">
        <v>2090.15</v>
      </c>
    </row>
    <row r="690" spans="1:11" x14ac:dyDescent="0.2">
      <c r="A690" s="19">
        <f>IF(Info!$D$7=2,IF(OR($T$7&lt;D689,$T$7&gt;E689),0,"X"),0)</f>
        <v>0</v>
      </c>
      <c r="B690" s="19">
        <f>IF(Info!$D$7=2,IF(OR($R$7&lt;D689,$R$7&gt;E689),0,"X"),0)</f>
        <v>0</v>
      </c>
      <c r="D690" s="20" t="s">
        <v>30</v>
      </c>
      <c r="E690" s="20" t="s">
        <v>30</v>
      </c>
      <c r="F690" s="21" t="s">
        <v>31</v>
      </c>
      <c r="G690" s="20">
        <v>2185.5300000000002</v>
      </c>
      <c r="H690" s="20">
        <v>2227.84</v>
      </c>
      <c r="I690" s="20">
        <v>2543.23</v>
      </c>
      <c r="J690" s="20">
        <v>1894.78</v>
      </c>
      <c r="K690" s="20">
        <v>1871.78</v>
      </c>
    </row>
    <row r="691" spans="1:11" x14ac:dyDescent="0.2">
      <c r="A691" s="19">
        <f>IF(Info!$D$7=1,IF(OR($T$7&lt;D691,$T$7&gt;E691),0,"X"),0)</f>
        <v>0</v>
      </c>
      <c r="B691" s="19">
        <f>IF(Info!$D$7=1,IF(OR($R$7&lt;D691,$R$7&gt;E691),0,"X"),0)</f>
        <v>0</v>
      </c>
      <c r="D691" s="20">
        <v>6750</v>
      </c>
      <c r="E691" s="20">
        <v>6769.99</v>
      </c>
      <c r="F691" s="21" t="s">
        <v>29</v>
      </c>
      <c r="G691" s="20">
        <v>2445.75</v>
      </c>
      <c r="H691" s="20">
        <v>2492.94</v>
      </c>
      <c r="I691" s="20">
        <v>2846.42</v>
      </c>
      <c r="J691" s="20">
        <v>2121.02</v>
      </c>
      <c r="K691" s="20">
        <v>2095.39</v>
      </c>
    </row>
    <row r="692" spans="1:11" x14ac:dyDescent="0.2">
      <c r="A692" s="19">
        <f>IF(Info!$D$7=2,IF(OR($T$7&lt;D691,$T$7&gt;E691),0,"X"),0)</f>
        <v>0</v>
      </c>
      <c r="B692" s="19">
        <f>IF(Info!$D$7=2,IF(OR($R$7&lt;D691,$R$7&gt;E691),0,"X"),0)</f>
        <v>0</v>
      </c>
      <c r="D692" s="20" t="s">
        <v>30</v>
      </c>
      <c r="E692" s="20" t="s">
        <v>30</v>
      </c>
      <c r="F692" s="21" t="s">
        <v>31</v>
      </c>
      <c r="G692" s="20">
        <v>2190.2199999999998</v>
      </c>
      <c r="H692" s="20">
        <v>2232.48</v>
      </c>
      <c r="I692" s="20">
        <v>2549.0300000000002</v>
      </c>
      <c r="J692" s="20">
        <v>1899.42</v>
      </c>
      <c r="K692" s="20">
        <v>1876.47</v>
      </c>
    </row>
    <row r="693" spans="1:11" x14ac:dyDescent="0.2">
      <c r="A693" s="19">
        <f>IF(Info!$D$7=1,IF(OR($T$7&lt;D693,$T$7&gt;E693),0,"X"),0)</f>
        <v>0</v>
      </c>
      <c r="B693" s="19">
        <f>IF(Info!$D$7=1,IF(OR($R$7&lt;D693,$R$7&gt;E693),0,"X"),0)</f>
        <v>0</v>
      </c>
      <c r="D693" s="20">
        <v>6770</v>
      </c>
      <c r="E693" s="20">
        <v>6789.99</v>
      </c>
      <c r="F693" s="21" t="s">
        <v>29</v>
      </c>
      <c r="G693" s="20">
        <v>2450.9899999999998</v>
      </c>
      <c r="H693" s="20">
        <v>2498.1799999999998</v>
      </c>
      <c r="I693" s="20">
        <v>2852.9</v>
      </c>
      <c r="J693" s="20">
        <v>2126.2600000000002</v>
      </c>
      <c r="K693" s="20">
        <v>2100.64</v>
      </c>
    </row>
    <row r="694" spans="1:11" x14ac:dyDescent="0.2">
      <c r="A694" s="19">
        <f>IF(Info!$D$7=2,IF(OR($T$7&lt;D693,$T$7&gt;E693),0,"X"),0)</f>
        <v>0</v>
      </c>
      <c r="B694" s="19">
        <f>IF(Info!$D$7=2,IF(OR($R$7&lt;D693,$R$7&gt;E693),0,"X"),0)</f>
        <v>0</v>
      </c>
      <c r="D694" s="20" t="s">
        <v>30</v>
      </c>
      <c r="E694" s="20" t="s">
        <v>30</v>
      </c>
      <c r="F694" s="21" t="s">
        <v>31</v>
      </c>
      <c r="G694" s="20">
        <v>2194.92</v>
      </c>
      <c r="H694" s="20">
        <v>2237.17</v>
      </c>
      <c r="I694" s="20">
        <v>2554.84</v>
      </c>
      <c r="J694" s="20">
        <v>1904.11</v>
      </c>
      <c r="K694" s="20">
        <v>1881.17</v>
      </c>
    </row>
    <row r="695" spans="1:11" x14ac:dyDescent="0.2">
      <c r="A695" s="19">
        <f>IF(Info!$D$7=1,IF(OR($T$7&lt;D695,$T$7&gt;E695),0,"X"),0)</f>
        <v>0</v>
      </c>
      <c r="B695" s="19">
        <f>IF(Info!$D$7=1,IF(OR($R$7&lt;D695,$R$7&gt;E695),0,"X"),0)</f>
        <v>0</v>
      </c>
      <c r="D695" s="20">
        <v>6790</v>
      </c>
      <c r="E695" s="20">
        <v>6809.99</v>
      </c>
      <c r="F695" s="21" t="s">
        <v>29</v>
      </c>
      <c r="G695" s="20">
        <v>2456.1799999999998</v>
      </c>
      <c r="H695" s="20">
        <v>2503.41</v>
      </c>
      <c r="I695" s="20">
        <v>2859.38</v>
      </c>
      <c r="J695" s="20">
        <v>2131.44</v>
      </c>
      <c r="K695" s="20">
        <v>2105.8200000000002</v>
      </c>
    </row>
    <row r="696" spans="1:11" x14ac:dyDescent="0.2">
      <c r="A696" s="19">
        <f>IF(Info!$D$7=2,IF(OR($T$7&lt;D695,$T$7&gt;E695),0,"X"),0)</f>
        <v>0</v>
      </c>
      <c r="B696" s="19">
        <f>IF(Info!$D$7=2,IF(OR($R$7&lt;D695,$R$7&gt;E695),0,"X"),0)</f>
        <v>0</v>
      </c>
      <c r="D696" s="20" t="s">
        <v>30</v>
      </c>
      <c r="E696" s="20" t="s">
        <v>30</v>
      </c>
      <c r="F696" s="21" t="s">
        <v>31</v>
      </c>
      <c r="G696" s="20">
        <v>2199.56</v>
      </c>
      <c r="H696" s="20">
        <v>2241.86</v>
      </c>
      <c r="I696" s="20">
        <v>2560.64</v>
      </c>
      <c r="J696" s="20">
        <v>1908.75</v>
      </c>
      <c r="K696" s="20">
        <v>1885.81</v>
      </c>
    </row>
    <row r="697" spans="1:11" x14ac:dyDescent="0.2">
      <c r="A697" s="19">
        <f>IF(Info!$D$7=1,IF(OR($T$7&lt;D697,$T$7&gt;E697),0,"X"),0)</f>
        <v>0</v>
      </c>
      <c r="B697" s="19">
        <f>IF(Info!$D$7=1,IF(OR($R$7&lt;D697,$R$7&gt;E697),0,"X"),0)</f>
        <v>0</v>
      </c>
      <c r="D697" s="20">
        <v>6810</v>
      </c>
      <c r="E697" s="20">
        <v>6829.99</v>
      </c>
      <c r="F697" s="21" t="s">
        <v>29</v>
      </c>
      <c r="G697" s="20">
        <v>2461.42</v>
      </c>
      <c r="H697" s="20">
        <v>2508.6</v>
      </c>
      <c r="I697" s="20">
        <v>2865.86</v>
      </c>
      <c r="J697" s="20">
        <v>2136.6799999999998</v>
      </c>
      <c r="K697" s="20">
        <v>2111.06</v>
      </c>
    </row>
    <row r="698" spans="1:11" x14ac:dyDescent="0.2">
      <c r="A698" s="19">
        <f>IF(Info!$D$7=2,IF(OR($T$7&lt;D697,$T$7&gt;E697),0,"X"),0)</f>
        <v>0</v>
      </c>
      <c r="B698" s="19">
        <f>IF(Info!$D$7=2,IF(OR($R$7&lt;D697,$R$7&gt;E697),0,"X"),0)</f>
        <v>0</v>
      </c>
      <c r="D698" s="20" t="s">
        <v>30</v>
      </c>
      <c r="E698" s="20" t="s">
        <v>30</v>
      </c>
      <c r="F698" s="21" t="s">
        <v>31</v>
      </c>
      <c r="G698" s="20">
        <v>2204.2600000000002</v>
      </c>
      <c r="H698" s="20">
        <v>2246.5100000000002</v>
      </c>
      <c r="I698" s="20">
        <v>2566.44</v>
      </c>
      <c r="J698" s="20">
        <v>1913.44</v>
      </c>
      <c r="K698" s="20">
        <v>1890.5</v>
      </c>
    </row>
    <row r="699" spans="1:11" x14ac:dyDescent="0.2">
      <c r="A699" s="19">
        <f>IF(Info!$D$7=1,IF(OR($T$7&lt;D699,$T$7&gt;E699),0,"X"),0)</f>
        <v>0</v>
      </c>
      <c r="B699" s="19">
        <f>IF(Info!$D$7=1,IF(OR($R$7&lt;D699,$R$7&gt;E699),0,"X"),0)</f>
        <v>0</v>
      </c>
      <c r="D699" s="20">
        <v>6830</v>
      </c>
      <c r="E699" s="20">
        <v>6849.99</v>
      </c>
      <c r="F699" s="21" t="s">
        <v>29</v>
      </c>
      <c r="G699" s="20">
        <v>2466.67</v>
      </c>
      <c r="H699" s="20">
        <v>2513.85</v>
      </c>
      <c r="I699" s="20">
        <v>2872.34</v>
      </c>
      <c r="J699" s="20">
        <v>2141.92</v>
      </c>
      <c r="K699" s="20">
        <v>2116.3000000000002</v>
      </c>
    </row>
    <row r="700" spans="1:11" x14ac:dyDescent="0.2">
      <c r="A700" s="19">
        <f>IF(Info!$D$7=2,IF(OR($T$7&lt;D699,$T$7&gt;E699),0,"X"),0)</f>
        <v>0</v>
      </c>
      <c r="B700" s="19">
        <f>IF(Info!$D$7=2,IF(OR($R$7&lt;D699,$R$7&gt;E699),0,"X"),0)</f>
        <v>0</v>
      </c>
      <c r="D700" s="20" t="s">
        <v>30</v>
      </c>
      <c r="E700" s="20" t="s">
        <v>30</v>
      </c>
      <c r="F700" s="21" t="s">
        <v>31</v>
      </c>
      <c r="G700" s="20">
        <v>2208.9499999999998</v>
      </c>
      <c r="H700" s="20">
        <v>2251.21</v>
      </c>
      <c r="I700" s="20">
        <v>2572.2399999999998</v>
      </c>
      <c r="J700" s="20">
        <v>1918.14</v>
      </c>
      <c r="K700" s="20">
        <v>1895.19</v>
      </c>
    </row>
    <row r="701" spans="1:11" x14ac:dyDescent="0.2">
      <c r="A701" s="19">
        <f>IF(Info!$D$7=1,IF(OR($T$7&lt;D701,$T$7&gt;E701),0,"X"),0)</f>
        <v>0</v>
      </c>
      <c r="B701" s="19">
        <f>IF(Info!$D$7=1,IF(OR($R$7&lt;D701,$R$7&gt;E701),0,"X"),0)</f>
        <v>0</v>
      </c>
      <c r="D701" s="20">
        <v>6850</v>
      </c>
      <c r="E701" s="20">
        <v>6869.99</v>
      </c>
      <c r="F701" s="21" t="s">
        <v>29</v>
      </c>
      <c r="G701" s="20">
        <v>2471.9</v>
      </c>
      <c r="H701" s="20">
        <v>2519.09</v>
      </c>
      <c r="I701" s="20">
        <v>2878.7</v>
      </c>
      <c r="J701" s="20">
        <v>2147.16</v>
      </c>
      <c r="K701" s="20">
        <v>2121.54</v>
      </c>
    </row>
    <row r="702" spans="1:11" x14ac:dyDescent="0.2">
      <c r="A702" s="19">
        <f>IF(Info!$D$7=2,IF(OR($T$7&lt;D701,$T$7&gt;E701),0,"X"),0)</f>
        <v>0</v>
      </c>
      <c r="B702" s="19">
        <f>IF(Info!$D$7=2,IF(OR($R$7&lt;D701,$R$7&gt;E701),0,"X"),0)</f>
        <v>0</v>
      </c>
      <c r="D702" s="20" t="s">
        <v>30</v>
      </c>
      <c r="E702" s="20" t="s">
        <v>30</v>
      </c>
      <c r="F702" s="21" t="s">
        <v>31</v>
      </c>
      <c r="G702" s="20">
        <v>2213.65</v>
      </c>
      <c r="H702" s="20">
        <v>2255.9</v>
      </c>
      <c r="I702" s="20">
        <v>2577.94</v>
      </c>
      <c r="J702" s="20">
        <v>1922.83</v>
      </c>
      <c r="K702" s="20">
        <v>1899.89</v>
      </c>
    </row>
    <row r="703" spans="1:11" x14ac:dyDescent="0.2">
      <c r="A703" s="19">
        <f>IF(Info!$D$7=1,IF(OR($T$7&lt;D703,$T$7&gt;E703),0,"X"),0)</f>
        <v>0</v>
      </c>
      <c r="B703" s="19">
        <f>IF(Info!$D$7=1,IF(OR($R$7&lt;D703,$R$7&gt;E703),0,"X"),0)</f>
        <v>0</v>
      </c>
      <c r="D703" s="20">
        <v>6870</v>
      </c>
      <c r="E703" s="20">
        <v>6889.99</v>
      </c>
      <c r="F703" s="21" t="s">
        <v>29</v>
      </c>
      <c r="G703" s="20">
        <v>2477.09</v>
      </c>
      <c r="H703" s="20">
        <v>2524.33</v>
      </c>
      <c r="I703" s="20">
        <v>2885.17</v>
      </c>
      <c r="J703" s="20">
        <v>2152.35</v>
      </c>
      <c r="K703" s="20">
        <v>2126.73</v>
      </c>
    </row>
    <row r="704" spans="1:11" x14ac:dyDescent="0.2">
      <c r="A704" s="19">
        <f>IF(Info!$D$7=2,IF(OR($T$7&lt;D703,$T$7&gt;E703),0,"X"),0)</f>
        <v>0</v>
      </c>
      <c r="B704" s="19">
        <f>IF(Info!$D$7=2,IF(OR($R$7&lt;D703,$R$7&gt;E703),0,"X"),0)</f>
        <v>0</v>
      </c>
      <c r="D704" s="20" t="s">
        <v>30</v>
      </c>
      <c r="E704" s="20" t="s">
        <v>30</v>
      </c>
      <c r="F704" s="21" t="s">
        <v>31</v>
      </c>
      <c r="G704" s="20">
        <v>2218.29</v>
      </c>
      <c r="H704" s="20">
        <v>2260.59</v>
      </c>
      <c r="I704" s="20">
        <v>2583.7399999999998</v>
      </c>
      <c r="J704" s="20">
        <v>1927.48</v>
      </c>
      <c r="K704" s="20">
        <v>1904.53</v>
      </c>
    </row>
    <row r="705" spans="1:11" x14ac:dyDescent="0.2">
      <c r="A705" s="19">
        <f>IF(Info!$D$7=1,IF(OR($T$7&lt;D705,$T$7&gt;E705),0,"X"),0)</f>
        <v>0</v>
      </c>
      <c r="B705" s="19" t="str">
        <f>IF(Info!$D$7=1,IF(OR($R$7&lt;D705,$R$7&gt;E705),0,"X"),0)</f>
        <v>X</v>
      </c>
      <c r="D705" s="20">
        <v>6890</v>
      </c>
      <c r="E705" s="20" t="s">
        <v>13</v>
      </c>
      <c r="F705" s="21" t="s">
        <v>29</v>
      </c>
      <c r="G705" s="20">
        <v>2482.33</v>
      </c>
      <c r="H705" s="20">
        <v>2529.5100000000002</v>
      </c>
      <c r="I705" s="20">
        <v>2891.65</v>
      </c>
      <c r="J705" s="20">
        <v>2157.59</v>
      </c>
      <c r="K705" s="20">
        <v>2131.9699999999998</v>
      </c>
    </row>
    <row r="706" spans="1:11" x14ac:dyDescent="0.2">
      <c r="A706" s="19">
        <f>IF(Info!$D$7=2,IF(OR($T$7&lt;D705,$T$7&gt;E705),0,"X"),0)</f>
        <v>0</v>
      </c>
      <c r="B706" s="19">
        <f>IF(Info!$D$7=2,IF(OR($R$7&lt;D705,$R$7&gt;E705),0,"X"),0)</f>
        <v>0</v>
      </c>
      <c r="D706" s="20" t="s">
        <v>30</v>
      </c>
      <c r="E706" s="20" t="s">
        <v>30</v>
      </c>
      <c r="F706" s="21" t="s">
        <v>31</v>
      </c>
      <c r="G706" s="20">
        <v>2222.98</v>
      </c>
      <c r="H706" s="20">
        <v>2265.23</v>
      </c>
      <c r="I706" s="20">
        <v>2589.54</v>
      </c>
      <c r="J706" s="20">
        <v>1932.17</v>
      </c>
      <c r="K706" s="20">
        <v>1909.22</v>
      </c>
    </row>
  </sheetData>
  <sheetProtection algorithmName="SHA-512" hashValue="SmGaLGqE75x93UkVq4DomqH7eOUDXJFzxu18mCP/5xy8T0k+u70TGSE43Lh78pOO0DPGZqT8iluLQdMke7Y1qA==" saltValue="tnpNsTznFwrmfhsI3tWGUQ==" spinCount="100000" sheet="1" selectLockedCells="1"/>
  <mergeCells count="15">
    <mergeCell ref="Z20:AB23"/>
    <mergeCell ref="D3:E11"/>
    <mergeCell ref="R19:T19"/>
    <mergeCell ref="W19:X19"/>
    <mergeCell ref="R23:T23"/>
    <mergeCell ref="G13:K13"/>
    <mergeCell ref="G7:K7"/>
    <mergeCell ref="G3:K3"/>
    <mergeCell ref="G4:K4"/>
    <mergeCell ref="N9:P9"/>
    <mergeCell ref="N7:P7"/>
    <mergeCell ref="N11:P11"/>
    <mergeCell ref="N21:P21"/>
    <mergeCell ref="U11:V11"/>
    <mergeCell ref="W21:X21"/>
  </mergeCells>
  <phoneticPr fontId="2" type="noConversion"/>
  <dataValidations xWindow="92" yWindow="212" count="2">
    <dataValidation type="decimal" errorStyle="information" operator="greaterThanOrEqual" allowBlank="1" showErrorMessage="1" errorTitle="Sollentgelt" error="Das Sollentgelt muss gleich oder größer 10 Euro sein!" prompt="Sollentgelt = _x000a_Brutto heute 100%_x000a_(ohne Mehrarbeit)_x000a_./. sv-freie Anteile" sqref="R7" xr:uid="{00000000-0002-0000-0200-000000000000}">
      <formula1>10</formula1>
    </dataValidation>
    <dataValidation errorStyle="information" operator="greaterThanOrEqual" allowBlank="1" showErrorMessage="1" errorTitle="Istentgelt zu gering!" error="Der Istbetrag muss gleich oder größer 10 Euro sein!" prompt="Istentgelt = Kug-Brutto_x000a_./. sv-freie Anteile" sqref="T7" xr:uid="{00000000-0002-0000-0200-000001000000}"/>
  </dataValidations>
  <hyperlinks>
    <hyperlink ref="Z20:AB23" location="Titel!A1" display="Hauptmenü" xr:uid="{00000000-0004-0000-0200-000000000000}"/>
  </hyperlinks>
  <pageMargins left="0.78740157499999996" right="0.78740157499999996" top="0.984251969" bottom="0.984251969" header="0.4921259845" footer="0.4921259845"/>
  <pageSetup paperSize="9" scale="79" fitToHeight="0" orientation="landscape" r:id="rId1"/>
  <headerFooter alignWithMargins="0"/>
  <rowBreaks count="1" manualBreakCount="1">
    <brk id="24" max="16383" man="1"/>
  </rowBreaks>
  <colBreaks count="2" manualBreakCount="2">
    <brk id="12" max="1048575" man="1"/>
    <brk id="2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22</xdr:col>
                    <xdr:colOff>0</xdr:colOff>
                    <xdr:row>8</xdr:row>
                    <xdr:rowOff>0</xdr:rowOff>
                  </from>
                  <to>
                    <xdr:col>24</xdr:col>
                    <xdr:colOff>57150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rop Down 2">
              <controlPr locked="0" defaultSize="0" autoLine="0" autoPict="0">
                <anchor moveWithCells="1">
                  <from>
                    <xdr:col>22</xdr:col>
                    <xdr:colOff>0</xdr:colOff>
                    <xdr:row>6</xdr:row>
                    <xdr:rowOff>0</xdr:rowOff>
                  </from>
                  <to>
                    <xdr:col>24</xdr:col>
                    <xdr:colOff>57150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6" name="Drop Down 13">
              <controlPr locked="0" defaultSize="0" autoLine="0" autoPict="0">
                <anchor moveWithCells="1">
                  <from>
                    <xdr:col>22</xdr:col>
                    <xdr:colOff>0</xdr:colOff>
                    <xdr:row>4</xdr:row>
                    <xdr:rowOff>9525</xdr:rowOff>
                  </from>
                  <to>
                    <xdr:col>24</xdr:col>
                    <xdr:colOff>57150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7" r:id="rId7" name="Drop Down 555">
              <controlPr locked="0" defaultSize="0" autoLine="0" autoPict="0">
                <anchor moveWithCells="1">
                  <from>
                    <xdr:col>22</xdr:col>
                    <xdr:colOff>0</xdr:colOff>
                    <xdr:row>9</xdr:row>
                    <xdr:rowOff>114300</xdr:rowOff>
                  </from>
                  <to>
                    <xdr:col>24</xdr:col>
                    <xdr:colOff>57150</xdr:colOff>
                    <xdr:row>10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T700"/>
  <sheetViews>
    <sheetView showGridLines="0" showRowColHeaders="0" showOutlineSymbols="0" topLeftCell="C1" workbookViewId="0">
      <pane ySplit="7" topLeftCell="A671" activePane="bottomLeft" state="frozen"/>
      <selection pane="bottomLeft" activeCell="K696" sqref="K696"/>
    </sheetView>
  </sheetViews>
  <sheetFormatPr baseColWidth="10" defaultRowHeight="15" customHeight="1" x14ac:dyDescent="0.2"/>
  <cols>
    <col min="1" max="1" width="5.7109375" style="1" hidden="1" customWidth="1"/>
    <col min="2" max="2" width="5.7109375" style="37" hidden="1" customWidth="1"/>
    <col min="3" max="3" width="4.42578125" style="37" customWidth="1"/>
    <col min="4" max="5" width="14.28515625" style="56" customWidth="1"/>
    <col min="6" max="6" width="5.5703125" style="56" customWidth="1"/>
    <col min="7" max="7" width="4.5703125" style="55" bestFit="1" customWidth="1"/>
    <col min="8" max="8" width="4.5703125" style="55" customWidth="1"/>
    <col min="9" max="9" width="13.5703125" style="56" customWidth="1"/>
    <col min="10" max="13" width="17.140625" style="56" customWidth="1"/>
    <col min="14" max="14" width="4.42578125" style="38" customWidth="1"/>
    <col min="15" max="15" width="11.85546875" style="1" bestFit="1" customWidth="1"/>
    <col min="16" max="16" width="4" style="1" customWidth="1"/>
    <col min="17" max="17" width="11.85546875" style="1" bestFit="1" customWidth="1"/>
    <col min="18" max="18" width="4" style="1" customWidth="1"/>
    <col min="19" max="19" width="12.7109375" style="1" customWidth="1"/>
    <col min="20" max="16384" width="11.42578125" style="1"/>
  </cols>
  <sheetData>
    <row r="1" spans="1:19" ht="15" customHeight="1" thickBot="1" x14ac:dyDescent="0.25"/>
    <row r="2" spans="1:19" s="2" customFormat="1" ht="29.25" customHeight="1" x14ac:dyDescent="0.25">
      <c r="B2" s="36"/>
      <c r="C2" s="36"/>
      <c r="D2" s="295" t="s">
        <v>3</v>
      </c>
      <c r="E2" s="296"/>
      <c r="F2" s="47"/>
      <c r="G2" s="303" t="s">
        <v>2</v>
      </c>
      <c r="H2" s="53"/>
      <c r="I2" s="301" t="s">
        <v>11</v>
      </c>
      <c r="J2" s="301"/>
      <c r="K2" s="301"/>
      <c r="L2" s="301"/>
      <c r="M2" s="302"/>
      <c r="N2" s="3"/>
    </row>
    <row r="3" spans="1:19" s="2" customFormat="1" ht="15" customHeight="1" x14ac:dyDescent="0.25">
      <c r="B3" s="36"/>
      <c r="C3" s="36"/>
      <c r="D3" s="297"/>
      <c r="E3" s="298"/>
      <c r="F3" s="48"/>
      <c r="G3" s="304"/>
      <c r="H3" s="54"/>
      <c r="I3" s="299" t="s">
        <v>0</v>
      </c>
      <c r="J3" s="299"/>
      <c r="K3" s="299"/>
      <c r="L3" s="299"/>
      <c r="M3" s="300"/>
      <c r="N3" s="3"/>
      <c r="O3" s="267" t="s">
        <v>25</v>
      </c>
      <c r="P3" s="267"/>
      <c r="Q3" s="268"/>
    </row>
    <row r="4" spans="1:19" s="2" customFormat="1" ht="7.5" customHeight="1" x14ac:dyDescent="0.25">
      <c r="B4" s="36"/>
      <c r="C4" s="36"/>
      <c r="D4" s="297"/>
      <c r="E4" s="298"/>
      <c r="F4" s="48"/>
      <c r="G4" s="304"/>
      <c r="H4" s="54"/>
      <c r="I4" s="49"/>
      <c r="J4" s="49"/>
      <c r="K4" s="49"/>
      <c r="L4" s="49"/>
      <c r="M4" s="50"/>
      <c r="N4" s="3"/>
      <c r="O4" s="267"/>
      <c r="P4" s="267"/>
      <c r="Q4" s="268"/>
      <c r="R4" s="4"/>
    </row>
    <row r="5" spans="1:19" s="2" customFormat="1" ht="17.25" customHeight="1" x14ac:dyDescent="0.25">
      <c r="B5" s="36"/>
      <c r="C5" s="36"/>
      <c r="D5" s="297"/>
      <c r="E5" s="298"/>
      <c r="F5" s="48"/>
      <c r="G5" s="304"/>
      <c r="H5" s="54"/>
      <c r="I5" s="299" t="s">
        <v>1</v>
      </c>
      <c r="J5" s="299"/>
      <c r="K5" s="299"/>
      <c r="L5" s="299"/>
      <c r="M5" s="300"/>
      <c r="N5" s="3"/>
      <c r="O5" s="267"/>
      <c r="P5" s="267"/>
      <c r="Q5" s="268"/>
    </row>
    <row r="6" spans="1:19" s="2" customFormat="1" ht="15.75" customHeight="1" x14ac:dyDescent="0.25">
      <c r="B6" s="36"/>
      <c r="C6" s="36"/>
      <c r="D6" s="297"/>
      <c r="E6" s="298"/>
      <c r="F6" s="48"/>
      <c r="G6" s="304"/>
      <c r="H6" s="54"/>
      <c r="I6" s="49" t="s">
        <v>12</v>
      </c>
      <c r="J6" s="49" t="s">
        <v>4</v>
      </c>
      <c r="K6" s="49" t="s">
        <v>5</v>
      </c>
      <c r="L6" s="49" t="s">
        <v>6</v>
      </c>
      <c r="M6" s="50" t="s">
        <v>7</v>
      </c>
      <c r="N6" s="3"/>
      <c r="O6" s="269"/>
      <c r="P6" s="269"/>
      <c r="Q6" s="270"/>
    </row>
    <row r="7" spans="1:19" s="2" customFormat="1" ht="29.25" customHeight="1" thickBot="1" x14ac:dyDescent="0.3">
      <c r="B7" s="36"/>
      <c r="C7" s="36"/>
      <c r="D7" s="51" t="s">
        <v>8</v>
      </c>
      <c r="E7" s="52" t="s">
        <v>9</v>
      </c>
      <c r="F7" s="52"/>
      <c r="G7" s="305"/>
      <c r="H7" s="306" t="s">
        <v>10</v>
      </c>
      <c r="I7" s="306"/>
      <c r="J7" s="306"/>
      <c r="K7" s="306"/>
      <c r="L7" s="306"/>
      <c r="M7" s="307"/>
      <c r="N7" s="3"/>
      <c r="O7" s="293">
        <v>6900</v>
      </c>
      <c r="P7" s="294"/>
      <c r="Q7" s="294"/>
    </row>
    <row r="8" spans="1:19" ht="15" customHeight="1" x14ac:dyDescent="0.2">
      <c r="A8" s="37">
        <f>IF(Info!$D$7=1,IF(OR($Q$5&lt;D8,$Q$5&gt;E8),0,"X"),0)</f>
        <v>0</v>
      </c>
      <c r="B8" s="37">
        <f>IF(Info!$D$7=1,IF(OR($O$5&lt;D8,$O$5&gt;E8),0,"X"),0)</f>
        <v>0</v>
      </c>
      <c r="D8" s="57">
        <f>Berechnungsmaske!D17</f>
        <v>10</v>
      </c>
      <c r="E8" s="57">
        <f>Berechnungsmaske!E17</f>
        <v>29.99</v>
      </c>
      <c r="G8" s="57" t="str">
        <f>Berechnungsmaske!F17</f>
        <v>1</v>
      </c>
      <c r="I8" s="57">
        <f>Berechnungsmaske!G17</f>
        <v>10.72</v>
      </c>
      <c r="J8" s="57">
        <f>Berechnungsmaske!H17</f>
        <v>10.72</v>
      </c>
      <c r="K8" s="57">
        <f>Berechnungsmaske!I17</f>
        <v>10.72</v>
      </c>
      <c r="L8" s="57">
        <f>Berechnungsmaske!J17</f>
        <v>10.72</v>
      </c>
      <c r="M8" s="57">
        <f>Berechnungsmaske!K17</f>
        <v>9.2100000000000009</v>
      </c>
    </row>
    <row r="9" spans="1:19" ht="15" customHeight="1" x14ac:dyDescent="0.2">
      <c r="A9" s="37">
        <f>IF(Info!$D$7=2,IF(OR($Q$5&lt;D8,$Q$5&gt;E8),0,"X"),0)</f>
        <v>0</v>
      </c>
      <c r="B9" s="37">
        <f>IF(Info!$D$7=2,IF(OR($O$5&lt;D8,$O$5&gt;E8),0,"X"),0)</f>
        <v>0</v>
      </c>
      <c r="D9" s="57" t="str">
        <f>Berechnungsmaske!D18</f>
        <v/>
      </c>
      <c r="E9" s="57" t="str">
        <f>Berechnungsmaske!E18</f>
        <v/>
      </c>
      <c r="G9" s="57" t="str">
        <f>Berechnungsmaske!F18</f>
        <v>2</v>
      </c>
      <c r="I9" s="57">
        <f>Berechnungsmaske!G18</f>
        <v>9.6</v>
      </c>
      <c r="J9" s="57">
        <f>Berechnungsmaske!H18</f>
        <v>9.6</v>
      </c>
      <c r="K9" s="57">
        <f>Berechnungsmaske!I18</f>
        <v>9.6</v>
      </c>
      <c r="L9" s="57">
        <f>Berechnungsmaske!J18</f>
        <v>9.6</v>
      </c>
      <c r="M9" s="57">
        <f>Berechnungsmaske!K18</f>
        <v>8.25</v>
      </c>
    </row>
    <row r="10" spans="1:19" ht="15" customHeight="1" x14ac:dyDescent="0.25">
      <c r="A10" s="37">
        <f>IF(Info!$D$7=1,IF(OR($Q$5&lt;D10,$Q$5&gt;E10),0,"X"),0)</f>
        <v>0</v>
      </c>
      <c r="B10" s="37">
        <f>IF(Info!$D$7=1,IF(OR($O$5&lt;D10,$O$5&gt;E10),0,"X"),0)</f>
        <v>0</v>
      </c>
      <c r="D10" s="57">
        <f>Berechnungsmaske!D19</f>
        <v>30</v>
      </c>
      <c r="E10" s="57">
        <f>Berechnungsmaske!E19</f>
        <v>49.99</v>
      </c>
      <c r="G10" s="57" t="str">
        <f>Berechnungsmaske!F19</f>
        <v>1</v>
      </c>
      <c r="I10" s="57">
        <f>Berechnungsmaske!G19</f>
        <v>21.44</v>
      </c>
      <c r="J10" s="57">
        <f>Berechnungsmaske!H19</f>
        <v>21.44</v>
      </c>
      <c r="K10" s="57">
        <f>Berechnungsmaske!I19</f>
        <v>21.44</v>
      </c>
      <c r="L10" s="57">
        <f>Berechnungsmaske!J19</f>
        <v>21.44</v>
      </c>
      <c r="M10" s="57">
        <f>Berechnungsmaske!K19</f>
        <v>18.43</v>
      </c>
      <c r="O10" s="6"/>
      <c r="S10" s="39"/>
    </row>
    <row r="11" spans="1:19" ht="15" customHeight="1" x14ac:dyDescent="0.2">
      <c r="A11" s="37">
        <f>IF(Info!$D$7=2,IF(OR($Q$5&lt;D10,$Q$5&gt;E10),0,"X"),0)</f>
        <v>0</v>
      </c>
      <c r="B11" s="37">
        <f>IF(Info!$D$7=2,IF(OR($O$5&lt;D10,$O$5&gt;E10),0,"X"),0)</f>
        <v>0</v>
      </c>
      <c r="D11" s="57" t="str">
        <f>Berechnungsmaske!D20</f>
        <v/>
      </c>
      <c r="E11" s="57" t="str">
        <f>Berechnungsmaske!E20</f>
        <v/>
      </c>
      <c r="G11" s="57" t="str">
        <f>Berechnungsmaske!F20</f>
        <v>2</v>
      </c>
      <c r="I11" s="57">
        <f>Berechnungsmaske!G20</f>
        <v>19.2</v>
      </c>
      <c r="J11" s="57">
        <f>Berechnungsmaske!H20</f>
        <v>19.2</v>
      </c>
      <c r="K11" s="57">
        <f>Berechnungsmaske!I20</f>
        <v>19.2</v>
      </c>
      <c r="L11" s="57">
        <f>Berechnungsmaske!J20</f>
        <v>19.2</v>
      </c>
      <c r="M11" s="57">
        <f>Berechnungsmaske!K20</f>
        <v>16.5</v>
      </c>
    </row>
    <row r="12" spans="1:19" ht="15" customHeight="1" x14ac:dyDescent="0.25">
      <c r="A12" s="37">
        <f>IF(Info!$D$7=1,IF(OR($Q$5&lt;D12,$Q$5&gt;E12),0,"X"),0)</f>
        <v>0</v>
      </c>
      <c r="B12" s="37">
        <f>IF(Info!$D$7=1,IF(OR($O$5&lt;D12,$O$5&gt;E12),0,"X"),0)</f>
        <v>0</v>
      </c>
      <c r="D12" s="57">
        <f>Berechnungsmaske!D21</f>
        <v>50</v>
      </c>
      <c r="E12" s="57">
        <f>Berechnungsmaske!E21</f>
        <v>69.989999999999995</v>
      </c>
      <c r="G12" s="57" t="str">
        <f>Berechnungsmaske!F21</f>
        <v>1</v>
      </c>
      <c r="I12" s="57">
        <f>Berechnungsmaske!G21</f>
        <v>32.159999999999997</v>
      </c>
      <c r="J12" s="57">
        <f>Berechnungsmaske!H21</f>
        <v>32.159999999999997</v>
      </c>
      <c r="K12" s="57">
        <f>Berechnungsmaske!I21</f>
        <v>32.159999999999997</v>
      </c>
      <c r="L12" s="57">
        <f>Berechnungsmaske!J21</f>
        <v>32.159999999999997</v>
      </c>
      <c r="M12" s="57">
        <f>Berechnungsmaske!K21</f>
        <v>27.64</v>
      </c>
      <c r="O12" s="7"/>
      <c r="P12" s="7"/>
      <c r="Q12" s="7"/>
      <c r="S12" s="40"/>
    </row>
    <row r="13" spans="1:19" ht="15" customHeight="1" x14ac:dyDescent="0.2">
      <c r="A13" s="37">
        <f>IF(Info!$D$7=2,IF(OR($Q$5&lt;D12,$Q$5&gt;E12),0,"X"),0)</f>
        <v>0</v>
      </c>
      <c r="B13" s="37">
        <f>IF(Info!$D$7=2,IF(OR($O$5&lt;D12,$O$5&gt;E12),0,"X"),0)</f>
        <v>0</v>
      </c>
      <c r="D13" s="57" t="str">
        <f>Berechnungsmaske!D22</f>
        <v/>
      </c>
      <c r="E13" s="57" t="str">
        <f>Berechnungsmaske!E22</f>
        <v/>
      </c>
      <c r="G13" s="57" t="str">
        <f>Berechnungsmaske!F22</f>
        <v>2</v>
      </c>
      <c r="I13" s="57">
        <f>Berechnungsmaske!G22</f>
        <v>28.8</v>
      </c>
      <c r="J13" s="57">
        <f>Berechnungsmaske!H22</f>
        <v>28.8</v>
      </c>
      <c r="K13" s="57">
        <f>Berechnungsmaske!I22</f>
        <v>28.8</v>
      </c>
      <c r="L13" s="57">
        <f>Berechnungsmaske!J22</f>
        <v>28.8</v>
      </c>
      <c r="M13" s="57">
        <f>Berechnungsmaske!K22</f>
        <v>24.75</v>
      </c>
      <c r="S13" s="8"/>
    </row>
    <row r="14" spans="1:19" ht="15" customHeight="1" x14ac:dyDescent="0.25">
      <c r="A14" s="37">
        <f>IF(Info!$D$7=1,IF(OR($Q$5&lt;D14,$Q$5&gt;E14),0,"X"),0)</f>
        <v>0</v>
      </c>
      <c r="B14" s="37">
        <f>IF(Info!$D$7=1,IF(OR($O$5&lt;D14,$O$5&gt;E14),0,"X"),0)</f>
        <v>0</v>
      </c>
      <c r="D14" s="57">
        <f>Berechnungsmaske!D23</f>
        <v>70</v>
      </c>
      <c r="E14" s="57">
        <f>Berechnungsmaske!E23</f>
        <v>89.99</v>
      </c>
      <c r="G14" s="57" t="str">
        <f>Berechnungsmaske!F23</f>
        <v>1</v>
      </c>
      <c r="I14" s="57">
        <f>Berechnungsmaske!G23</f>
        <v>42.88</v>
      </c>
      <c r="J14" s="57">
        <f>Berechnungsmaske!H23</f>
        <v>42.88</v>
      </c>
      <c r="K14" s="57">
        <f>Berechnungsmaske!I23</f>
        <v>42.88</v>
      </c>
      <c r="L14" s="57">
        <f>Berechnungsmaske!J23</f>
        <v>42.88</v>
      </c>
      <c r="M14" s="57">
        <f>Berechnungsmaske!K23</f>
        <v>36.85</v>
      </c>
      <c r="O14" s="7"/>
      <c r="P14" s="7"/>
      <c r="Q14" s="7"/>
      <c r="S14" s="41"/>
    </row>
    <row r="15" spans="1:19" ht="15" customHeight="1" x14ac:dyDescent="0.2">
      <c r="A15" s="37">
        <f>IF(Info!$D$7=2,IF(OR($Q$5&lt;D14,$Q$5&gt;E14),0,"X"),0)</f>
        <v>0</v>
      </c>
      <c r="B15" s="37">
        <f>IF(Info!$D$7=2,IF(OR($O$5&lt;D14,$O$5&gt;E14),0,"X"),0)</f>
        <v>0</v>
      </c>
      <c r="D15" s="57" t="str">
        <f>Berechnungsmaske!D24</f>
        <v/>
      </c>
      <c r="E15" s="57" t="str">
        <f>Berechnungsmaske!E24</f>
        <v/>
      </c>
      <c r="G15" s="57" t="str">
        <f>Berechnungsmaske!F24</f>
        <v>2</v>
      </c>
      <c r="I15" s="57">
        <f>Berechnungsmaske!G24</f>
        <v>38.4</v>
      </c>
      <c r="J15" s="57">
        <f>Berechnungsmaske!H24</f>
        <v>38.4</v>
      </c>
      <c r="K15" s="57">
        <f>Berechnungsmaske!I24</f>
        <v>38.4</v>
      </c>
      <c r="L15" s="57">
        <f>Berechnungsmaske!J24</f>
        <v>38.4</v>
      </c>
      <c r="M15" s="57">
        <f>Berechnungsmaske!K24</f>
        <v>33</v>
      </c>
    </row>
    <row r="16" spans="1:19" ht="15" customHeight="1" x14ac:dyDescent="0.25">
      <c r="A16" s="37">
        <f>IF(Info!$D$7=1,IF(OR($Q$5&lt;D16,$Q$5&gt;E16),0,"X"),0)</f>
        <v>0</v>
      </c>
      <c r="B16" s="37">
        <f>IF(Info!$D$7=1,IF(OR($O$5&lt;D16,$O$5&gt;E16),0,"X"),0)</f>
        <v>0</v>
      </c>
      <c r="D16" s="57">
        <f>Berechnungsmaske!D25</f>
        <v>90</v>
      </c>
      <c r="E16" s="57">
        <f>Berechnungsmaske!E25</f>
        <v>109.99</v>
      </c>
      <c r="G16" s="57" t="str">
        <f>Berechnungsmaske!F25</f>
        <v>1</v>
      </c>
      <c r="I16" s="57">
        <f>Berechnungsmaske!G25</f>
        <v>53.6</v>
      </c>
      <c r="J16" s="57">
        <f>Berechnungsmaske!H25</f>
        <v>53.6</v>
      </c>
      <c r="K16" s="57">
        <f>Berechnungsmaske!I25</f>
        <v>53.6</v>
      </c>
      <c r="L16" s="57">
        <f>Berechnungsmaske!J25</f>
        <v>53.6</v>
      </c>
      <c r="M16" s="57">
        <f>Berechnungsmaske!K25</f>
        <v>46.06</v>
      </c>
      <c r="O16" s="7"/>
      <c r="P16" s="7"/>
      <c r="Q16" s="7"/>
      <c r="S16" s="40"/>
    </row>
    <row r="17" spans="1:13" ht="15" customHeight="1" x14ac:dyDescent="0.2">
      <c r="A17" s="37">
        <f>IF(Info!$D$7=2,IF(OR($Q$5&lt;D16,$Q$5&gt;E16),0,"X"),0)</f>
        <v>0</v>
      </c>
      <c r="B17" s="37">
        <f>IF(Info!$D$7=2,IF(OR($O$5&lt;D16,$O$5&gt;E16),0,"X"),0)</f>
        <v>0</v>
      </c>
      <c r="D17" s="57" t="str">
        <f>Berechnungsmaske!D26</f>
        <v/>
      </c>
      <c r="E17" s="57" t="str">
        <f>Berechnungsmaske!E26</f>
        <v/>
      </c>
      <c r="G17" s="57" t="str">
        <f>Berechnungsmaske!F26</f>
        <v>2</v>
      </c>
      <c r="I17" s="57">
        <f>Berechnungsmaske!G26</f>
        <v>48</v>
      </c>
      <c r="J17" s="57">
        <f>Berechnungsmaske!H26</f>
        <v>48</v>
      </c>
      <c r="K17" s="57">
        <f>Berechnungsmaske!I26</f>
        <v>48</v>
      </c>
      <c r="L17" s="57">
        <f>Berechnungsmaske!J26</f>
        <v>48</v>
      </c>
      <c r="M17" s="57">
        <f>Berechnungsmaske!K26</f>
        <v>41.25</v>
      </c>
    </row>
    <row r="18" spans="1:13" ht="15" customHeight="1" x14ac:dyDescent="0.2">
      <c r="A18" s="37">
        <f>IF(Info!$D$7=1,IF(OR($Q$5&lt;D18,$Q$5&gt;E18),0,"X"),0)</f>
        <v>0</v>
      </c>
      <c r="B18" s="37">
        <f>IF(Info!$D$7=1,IF(OR($O$5&lt;D18,$O$5&gt;E18),0,"X"),0)</f>
        <v>0</v>
      </c>
      <c r="D18" s="57">
        <f>Berechnungsmaske!D27</f>
        <v>110</v>
      </c>
      <c r="E18" s="57">
        <f>Berechnungsmaske!E27</f>
        <v>129.99</v>
      </c>
      <c r="G18" s="57" t="str">
        <f>Berechnungsmaske!F27</f>
        <v>1</v>
      </c>
      <c r="I18" s="57">
        <f>Berechnungsmaske!G27</f>
        <v>64.319999999999993</v>
      </c>
      <c r="J18" s="57">
        <f>Berechnungsmaske!H27</f>
        <v>64.319999999999993</v>
      </c>
      <c r="K18" s="57">
        <f>Berechnungsmaske!I27</f>
        <v>64.319999999999993</v>
      </c>
      <c r="L18" s="57">
        <f>Berechnungsmaske!J27</f>
        <v>63.38</v>
      </c>
      <c r="M18" s="57">
        <f>Berechnungsmaske!K27</f>
        <v>55.28</v>
      </c>
    </row>
    <row r="19" spans="1:13" ht="15" customHeight="1" x14ac:dyDescent="0.2">
      <c r="A19" s="37">
        <f>IF(Info!$D$7=2,IF(OR($Q$5&lt;D18,$Q$5&gt;E18),0,"X"),0)</f>
        <v>0</v>
      </c>
      <c r="B19" s="37">
        <f>IF(Info!$D$7=2,IF(OR($O$5&lt;D18,$O$5&gt;E18),0,"X"),0)</f>
        <v>0</v>
      </c>
      <c r="D19" s="57" t="str">
        <f>Berechnungsmaske!D28</f>
        <v/>
      </c>
      <c r="E19" s="57" t="str">
        <f>Berechnungsmaske!E28</f>
        <v/>
      </c>
      <c r="G19" s="57" t="str">
        <f>Berechnungsmaske!F28</f>
        <v>2</v>
      </c>
      <c r="I19" s="57">
        <f>Berechnungsmaske!G28</f>
        <v>57.6</v>
      </c>
      <c r="J19" s="57">
        <f>Berechnungsmaske!H28</f>
        <v>57.6</v>
      </c>
      <c r="K19" s="57">
        <f>Berechnungsmaske!I28</f>
        <v>57.6</v>
      </c>
      <c r="L19" s="57">
        <f>Berechnungsmaske!J28</f>
        <v>56.75</v>
      </c>
      <c r="M19" s="57">
        <f>Berechnungsmaske!K28</f>
        <v>49.5</v>
      </c>
    </row>
    <row r="20" spans="1:13" ht="15" customHeight="1" x14ac:dyDescent="0.2">
      <c r="A20" s="37">
        <f>IF(Info!$D$7=1,IF(OR($Q$5&lt;D20,$Q$5&gt;E20),0,"X"),0)</f>
        <v>0</v>
      </c>
      <c r="B20" s="37">
        <f>IF(Info!$D$7=1,IF(OR($O$5&lt;D20,$O$5&gt;E20),0,"X"),0)</f>
        <v>0</v>
      </c>
      <c r="D20" s="57">
        <f>Berechnungsmaske!D29</f>
        <v>130</v>
      </c>
      <c r="E20" s="57">
        <f>Berechnungsmaske!E29</f>
        <v>149.99</v>
      </c>
      <c r="G20" s="57" t="str">
        <f>Berechnungsmaske!F29</f>
        <v>1</v>
      </c>
      <c r="I20" s="57">
        <f>Berechnungsmaske!G29</f>
        <v>75.040000000000006</v>
      </c>
      <c r="J20" s="57">
        <f>Berechnungsmaske!H29</f>
        <v>75.040000000000006</v>
      </c>
      <c r="K20" s="57">
        <f>Berechnungsmaske!I29</f>
        <v>75.040000000000006</v>
      </c>
      <c r="L20" s="57">
        <f>Berechnungsmaske!J29</f>
        <v>72.59</v>
      </c>
      <c r="M20" s="57">
        <f>Berechnungsmaske!K29</f>
        <v>64.489999999999995</v>
      </c>
    </row>
    <row r="21" spans="1:13" ht="15" customHeight="1" x14ac:dyDescent="0.2">
      <c r="A21" s="37">
        <f>IF(Info!$D$7=2,IF(OR($Q$5&lt;D20,$Q$5&gt;E20),0,"X"),0)</f>
        <v>0</v>
      </c>
      <c r="B21" s="37">
        <f>IF(Info!$D$7=2,IF(OR($O$5&lt;D20,$O$5&gt;E20),0,"X"),0)</f>
        <v>0</v>
      </c>
      <c r="D21" s="57" t="str">
        <f>Berechnungsmaske!D30</f>
        <v/>
      </c>
      <c r="E21" s="57" t="str">
        <f>Berechnungsmaske!E30</f>
        <v/>
      </c>
      <c r="G21" s="57" t="str">
        <f>Berechnungsmaske!F30</f>
        <v>2</v>
      </c>
      <c r="I21" s="57">
        <f>Berechnungsmaske!G30</f>
        <v>67.2</v>
      </c>
      <c r="J21" s="57">
        <f>Berechnungsmaske!H30</f>
        <v>67.2</v>
      </c>
      <c r="K21" s="57">
        <f>Berechnungsmaske!I30</f>
        <v>67.2</v>
      </c>
      <c r="L21" s="57">
        <f>Berechnungsmaske!J30</f>
        <v>65</v>
      </c>
      <c r="M21" s="57">
        <f>Berechnungsmaske!K30</f>
        <v>57.75</v>
      </c>
    </row>
    <row r="22" spans="1:13" ht="15" customHeight="1" x14ac:dyDescent="0.2">
      <c r="A22" s="37">
        <f>IF(Info!$D$7=1,IF(OR($Q$5&lt;D22,$Q$5&gt;E22),0,"X"),0)</f>
        <v>0</v>
      </c>
      <c r="B22" s="37">
        <f>IF(Info!$D$7=1,IF(OR($O$5&lt;D22,$O$5&gt;E22),0,"X"),0)</f>
        <v>0</v>
      </c>
      <c r="D22" s="57">
        <f>Berechnungsmaske!D31</f>
        <v>150</v>
      </c>
      <c r="E22" s="57">
        <f>Berechnungsmaske!E31</f>
        <v>169.99</v>
      </c>
      <c r="G22" s="57" t="str">
        <f>Berechnungsmaske!F31</f>
        <v>1</v>
      </c>
      <c r="I22" s="57">
        <f>Berechnungsmaske!G31</f>
        <v>85.76</v>
      </c>
      <c r="J22" s="57">
        <f>Berechnungsmaske!H31</f>
        <v>85.76</v>
      </c>
      <c r="K22" s="57">
        <f>Berechnungsmaske!I31</f>
        <v>85.76</v>
      </c>
      <c r="L22" s="57">
        <f>Berechnungsmaske!J31</f>
        <v>81.8</v>
      </c>
      <c r="M22" s="57">
        <f>Berechnungsmaske!K31</f>
        <v>73.7</v>
      </c>
    </row>
    <row r="23" spans="1:13" ht="15" customHeight="1" x14ac:dyDescent="0.2">
      <c r="A23" s="37">
        <f>IF(Info!$D$7=2,IF(OR($Q$5&lt;D22,$Q$5&gt;E22),0,"X"),0)</f>
        <v>0</v>
      </c>
      <c r="B23" s="37">
        <f>IF(Info!$D$7=2,IF(OR($O$5&lt;D22,$O$5&gt;E22),0,"X"),0)</f>
        <v>0</v>
      </c>
      <c r="D23" s="57" t="str">
        <f>Berechnungsmaske!D32</f>
        <v/>
      </c>
      <c r="E23" s="57" t="str">
        <f>Berechnungsmaske!E32</f>
        <v/>
      </c>
      <c r="G23" s="57" t="str">
        <f>Berechnungsmaske!F32</f>
        <v>2</v>
      </c>
      <c r="I23" s="57">
        <f>Berechnungsmaske!G32</f>
        <v>76.8</v>
      </c>
      <c r="J23" s="57">
        <f>Berechnungsmaske!H32</f>
        <v>76.8</v>
      </c>
      <c r="K23" s="57">
        <f>Berechnungsmaske!I32</f>
        <v>76.8</v>
      </c>
      <c r="L23" s="57">
        <f>Berechnungsmaske!J32</f>
        <v>73.25</v>
      </c>
      <c r="M23" s="57">
        <f>Berechnungsmaske!K32</f>
        <v>66</v>
      </c>
    </row>
    <row r="24" spans="1:13" ht="15" customHeight="1" x14ac:dyDescent="0.2">
      <c r="A24" s="37">
        <f>IF(Info!$D$7=1,IF(OR($Q$5&lt;D24,$Q$5&gt;E24),0,"X"),0)</f>
        <v>0</v>
      </c>
      <c r="B24" s="37">
        <f>IF(Info!$D$7=1,IF(OR($O$5&lt;D24,$O$5&gt;E24),0,"X"),0)</f>
        <v>0</v>
      </c>
      <c r="D24" s="57">
        <f>Berechnungsmaske!D33</f>
        <v>170</v>
      </c>
      <c r="E24" s="57">
        <f>Berechnungsmaske!E33</f>
        <v>189.99</v>
      </c>
      <c r="G24" s="57" t="str">
        <f>Berechnungsmaske!F33</f>
        <v>1</v>
      </c>
      <c r="I24" s="57">
        <f>Berechnungsmaske!G33</f>
        <v>96.48</v>
      </c>
      <c r="J24" s="57">
        <f>Berechnungsmaske!H33</f>
        <v>96.48</v>
      </c>
      <c r="K24" s="57">
        <f>Berechnungsmaske!I33</f>
        <v>96.48</v>
      </c>
      <c r="L24" s="57">
        <f>Berechnungsmaske!J33</f>
        <v>91.01</v>
      </c>
      <c r="M24" s="57">
        <f>Berechnungsmaske!K33</f>
        <v>82.91</v>
      </c>
    </row>
    <row r="25" spans="1:13" ht="15" customHeight="1" x14ac:dyDescent="0.2">
      <c r="A25" s="37">
        <f>IF(Info!$D$7=2,IF(OR($Q$5&lt;D24,$Q$5&gt;E24),0,"X"),0)</f>
        <v>0</v>
      </c>
      <c r="B25" s="37">
        <f>IF(Info!$D$7=2,IF(OR($O$5&lt;D24,$O$5&gt;E24),0,"X"),0)</f>
        <v>0</v>
      </c>
      <c r="D25" s="57" t="str">
        <f>Berechnungsmaske!D34</f>
        <v/>
      </c>
      <c r="E25" s="57" t="str">
        <f>Berechnungsmaske!E34</f>
        <v/>
      </c>
      <c r="G25" s="57" t="str">
        <f>Berechnungsmaske!F34</f>
        <v>2</v>
      </c>
      <c r="I25" s="57">
        <f>Berechnungsmaske!G34</f>
        <v>86.4</v>
      </c>
      <c r="J25" s="57">
        <f>Berechnungsmaske!H34</f>
        <v>86.4</v>
      </c>
      <c r="K25" s="57">
        <f>Berechnungsmaske!I34</f>
        <v>86.4</v>
      </c>
      <c r="L25" s="57">
        <f>Berechnungsmaske!J34</f>
        <v>81.5</v>
      </c>
      <c r="M25" s="57">
        <f>Berechnungsmaske!K34</f>
        <v>74.25</v>
      </c>
    </row>
    <row r="26" spans="1:13" ht="15" customHeight="1" x14ac:dyDescent="0.2">
      <c r="A26" s="37">
        <f>IF(Info!$D$7=1,IF(OR($Q$5&lt;D26,$Q$5&gt;E26),0,"X"),0)</f>
        <v>0</v>
      </c>
      <c r="B26" s="37">
        <f>IF(Info!$D$7=1,IF(OR($O$5&lt;D26,$O$5&gt;E26),0,"X"),0)</f>
        <v>0</v>
      </c>
      <c r="D26" s="57">
        <f>Berechnungsmaske!D35</f>
        <v>190</v>
      </c>
      <c r="E26" s="57">
        <f>Berechnungsmaske!E35</f>
        <v>209.99</v>
      </c>
      <c r="G26" s="57" t="str">
        <f>Berechnungsmaske!F35</f>
        <v>1</v>
      </c>
      <c r="I26" s="57">
        <f>Berechnungsmaske!G35</f>
        <v>107.2</v>
      </c>
      <c r="J26" s="57">
        <f>Berechnungsmaske!H35</f>
        <v>107.2</v>
      </c>
      <c r="K26" s="57">
        <f>Berechnungsmaske!I35</f>
        <v>107.2</v>
      </c>
      <c r="L26" s="57">
        <f>Berechnungsmaske!J35</f>
        <v>100.23</v>
      </c>
      <c r="M26" s="57">
        <f>Berechnungsmaske!K35</f>
        <v>92.13</v>
      </c>
    </row>
    <row r="27" spans="1:13" ht="15" customHeight="1" x14ac:dyDescent="0.2">
      <c r="A27" s="37">
        <f>IF(Info!$D$7=2,IF(OR($Q$5&lt;D26,$Q$5&gt;E26),0,"X"),0)</f>
        <v>0</v>
      </c>
      <c r="B27" s="37">
        <f>IF(Info!$D$7=2,IF(OR($O$5&lt;D26,$O$5&gt;E26),0,"X"),0)</f>
        <v>0</v>
      </c>
      <c r="D27" s="57" t="str">
        <f>Berechnungsmaske!D36</f>
        <v/>
      </c>
      <c r="E27" s="57" t="str">
        <f>Berechnungsmaske!E36</f>
        <v/>
      </c>
      <c r="G27" s="57" t="str">
        <f>Berechnungsmaske!F36</f>
        <v>2</v>
      </c>
      <c r="I27" s="57">
        <f>Berechnungsmaske!G36</f>
        <v>96</v>
      </c>
      <c r="J27" s="57">
        <f>Berechnungsmaske!H36</f>
        <v>96</v>
      </c>
      <c r="K27" s="57">
        <f>Berechnungsmaske!I36</f>
        <v>96</v>
      </c>
      <c r="L27" s="57">
        <f>Berechnungsmaske!J36</f>
        <v>89.75</v>
      </c>
      <c r="M27" s="57">
        <f>Berechnungsmaske!K36</f>
        <v>82.5</v>
      </c>
    </row>
    <row r="28" spans="1:13" ht="15" customHeight="1" x14ac:dyDescent="0.2">
      <c r="A28" s="37">
        <f>IF(Info!$D$7=1,IF(OR($Q$5&lt;D28,$Q$5&gt;E28),0,"X"),0)</f>
        <v>0</v>
      </c>
      <c r="B28" s="37">
        <f>IF(Info!$D$7=1,IF(OR($O$5&lt;D28,$O$5&gt;E28),0,"X"),0)</f>
        <v>0</v>
      </c>
      <c r="D28" s="57">
        <f>Berechnungsmaske!D37</f>
        <v>210</v>
      </c>
      <c r="E28" s="57">
        <f>Berechnungsmaske!E37</f>
        <v>229.99</v>
      </c>
      <c r="G28" s="57" t="str">
        <f>Berechnungsmaske!F37</f>
        <v>1</v>
      </c>
      <c r="I28" s="57">
        <f>Berechnungsmaske!G37</f>
        <v>117.92</v>
      </c>
      <c r="J28" s="57">
        <f>Berechnungsmaske!H37</f>
        <v>117.92</v>
      </c>
      <c r="K28" s="57">
        <f>Berechnungsmaske!I37</f>
        <v>117.92</v>
      </c>
      <c r="L28" s="57">
        <f>Berechnungsmaske!J37</f>
        <v>109.44</v>
      </c>
      <c r="M28" s="57">
        <f>Berechnungsmaske!K37</f>
        <v>101.34</v>
      </c>
    </row>
    <row r="29" spans="1:13" ht="15" customHeight="1" x14ac:dyDescent="0.2">
      <c r="A29" s="37">
        <f>IF(Info!$D$7=2,IF(OR($Q$5&lt;D28,$Q$5&gt;E28),0,"X"),0)</f>
        <v>0</v>
      </c>
      <c r="B29" s="37">
        <f>IF(Info!$D$7=2,IF(OR($O$5&lt;D28,$O$5&gt;E28),0,"X"),0)</f>
        <v>0</v>
      </c>
      <c r="D29" s="57" t="str">
        <f>Berechnungsmaske!D38</f>
        <v/>
      </c>
      <c r="E29" s="57" t="str">
        <f>Berechnungsmaske!E38</f>
        <v/>
      </c>
      <c r="G29" s="57" t="str">
        <f>Berechnungsmaske!F38</f>
        <v>2</v>
      </c>
      <c r="I29" s="57">
        <f>Berechnungsmaske!G38</f>
        <v>105.6</v>
      </c>
      <c r="J29" s="57">
        <f>Berechnungsmaske!H38</f>
        <v>105.6</v>
      </c>
      <c r="K29" s="57">
        <f>Berechnungsmaske!I38</f>
        <v>105.6</v>
      </c>
      <c r="L29" s="57">
        <f>Berechnungsmaske!J38</f>
        <v>98</v>
      </c>
      <c r="M29" s="57">
        <f>Berechnungsmaske!K38</f>
        <v>90.75</v>
      </c>
    </row>
    <row r="30" spans="1:13" ht="15" customHeight="1" x14ac:dyDescent="0.2">
      <c r="A30" s="37">
        <f>IF(Info!$D$7=1,IF(OR($Q$5&lt;D30,$Q$5&gt;E30),0,"X"),0)</f>
        <v>0</v>
      </c>
      <c r="B30" s="37">
        <f>IF(Info!$D$7=1,IF(OR($O$5&lt;D30,$O$5&gt;E30),0,"X"),0)</f>
        <v>0</v>
      </c>
      <c r="D30" s="57">
        <f>Berechnungsmaske!D39</f>
        <v>230</v>
      </c>
      <c r="E30" s="57">
        <f>Berechnungsmaske!E39</f>
        <v>249.99</v>
      </c>
      <c r="G30" s="57" t="str">
        <f>Berechnungsmaske!F39</f>
        <v>1</v>
      </c>
      <c r="I30" s="57">
        <f>Berechnungsmaske!G39</f>
        <v>128.63999999999999</v>
      </c>
      <c r="J30" s="57">
        <f>Berechnungsmaske!H39</f>
        <v>128.63999999999999</v>
      </c>
      <c r="K30" s="57">
        <f>Berechnungsmaske!I39</f>
        <v>128.63999999999999</v>
      </c>
      <c r="L30" s="57">
        <f>Berechnungsmaske!J39</f>
        <v>118.65</v>
      </c>
      <c r="M30" s="57">
        <f>Berechnungsmaske!K39</f>
        <v>110.55</v>
      </c>
    </row>
    <row r="31" spans="1:13" ht="15" customHeight="1" x14ac:dyDescent="0.2">
      <c r="A31" s="37">
        <f>IF(Info!$D$7=2,IF(OR($Q$5&lt;D30,$Q$5&gt;E30),0,"X"),0)</f>
        <v>0</v>
      </c>
      <c r="B31" s="37">
        <f>IF(Info!$D$7=2,IF(OR($O$5&lt;D30,$O$5&gt;E30),0,"X"),0)</f>
        <v>0</v>
      </c>
      <c r="D31" s="57" t="str">
        <f>Berechnungsmaske!D40</f>
        <v/>
      </c>
      <c r="E31" s="57" t="str">
        <f>Berechnungsmaske!E40</f>
        <v/>
      </c>
      <c r="G31" s="57" t="str">
        <f>Berechnungsmaske!F40</f>
        <v>2</v>
      </c>
      <c r="I31" s="57">
        <f>Berechnungsmaske!G40</f>
        <v>115.2</v>
      </c>
      <c r="J31" s="57">
        <f>Berechnungsmaske!H40</f>
        <v>115.2</v>
      </c>
      <c r="K31" s="57">
        <f>Berechnungsmaske!I40</f>
        <v>115.2</v>
      </c>
      <c r="L31" s="57">
        <f>Berechnungsmaske!J40</f>
        <v>106.25</v>
      </c>
      <c r="M31" s="57">
        <f>Berechnungsmaske!K40</f>
        <v>99</v>
      </c>
    </row>
    <row r="32" spans="1:13" ht="15" customHeight="1" x14ac:dyDescent="0.2">
      <c r="A32" s="37">
        <f>IF(Info!$D$7=1,IF(OR($Q$5&lt;D32,$Q$5&gt;E32),0,"X"),0)</f>
        <v>0</v>
      </c>
      <c r="B32" s="37">
        <f>IF(Info!$D$7=1,IF(OR($O$5&lt;D32,$O$5&gt;E32),0,"X"),0)</f>
        <v>0</v>
      </c>
      <c r="D32" s="57">
        <f>Berechnungsmaske!D41</f>
        <v>250</v>
      </c>
      <c r="E32" s="57">
        <f>Berechnungsmaske!E41</f>
        <v>269.99</v>
      </c>
      <c r="G32" s="57" t="str">
        <f>Berechnungsmaske!F41</f>
        <v>1</v>
      </c>
      <c r="I32" s="57">
        <f>Berechnungsmaske!G41</f>
        <v>139.36000000000001</v>
      </c>
      <c r="J32" s="57">
        <f>Berechnungsmaske!H41</f>
        <v>139.36000000000001</v>
      </c>
      <c r="K32" s="57">
        <f>Berechnungsmaske!I41</f>
        <v>139.36000000000001</v>
      </c>
      <c r="L32" s="57">
        <f>Berechnungsmaske!J41</f>
        <v>127.86</v>
      </c>
      <c r="M32" s="57">
        <f>Berechnungsmaske!K41</f>
        <v>119.76</v>
      </c>
    </row>
    <row r="33" spans="1:13" ht="15" customHeight="1" x14ac:dyDescent="0.2">
      <c r="A33" s="37">
        <f>IF(Info!$D$7=2,IF(OR($Q$5&lt;D32,$Q$5&gt;E32),0,"X"),0)</f>
        <v>0</v>
      </c>
      <c r="B33" s="37">
        <f>IF(Info!$D$7=2,IF(OR($O$5&lt;D32,$O$5&gt;E32),0,"X"),0)</f>
        <v>0</v>
      </c>
      <c r="D33" s="57" t="str">
        <f>Berechnungsmaske!D42</f>
        <v/>
      </c>
      <c r="E33" s="57" t="str">
        <f>Berechnungsmaske!E42</f>
        <v/>
      </c>
      <c r="G33" s="57" t="str">
        <f>Berechnungsmaske!F42</f>
        <v>2</v>
      </c>
      <c r="I33" s="57">
        <f>Berechnungsmaske!G42</f>
        <v>124.8</v>
      </c>
      <c r="J33" s="57">
        <f>Berechnungsmaske!H42</f>
        <v>124.8</v>
      </c>
      <c r="K33" s="57">
        <f>Berechnungsmaske!I42</f>
        <v>124.8</v>
      </c>
      <c r="L33" s="57">
        <f>Berechnungsmaske!J42</f>
        <v>114.5</v>
      </c>
      <c r="M33" s="57">
        <f>Berechnungsmaske!K42</f>
        <v>107.25</v>
      </c>
    </row>
    <row r="34" spans="1:13" ht="15" customHeight="1" x14ac:dyDescent="0.2">
      <c r="A34" s="37">
        <f>IF(Info!$D$7=1,IF(OR($Q$5&lt;D34,$Q$5&gt;E34),0,"X"),0)</f>
        <v>0</v>
      </c>
      <c r="B34" s="37">
        <f>IF(Info!$D$7=1,IF(OR($O$5&lt;D34,$O$5&gt;E34),0,"X"),0)</f>
        <v>0</v>
      </c>
      <c r="D34" s="57">
        <f>Berechnungsmaske!D43</f>
        <v>270</v>
      </c>
      <c r="E34" s="57">
        <f>Berechnungsmaske!E43</f>
        <v>289.99</v>
      </c>
      <c r="G34" s="57" t="str">
        <f>Berechnungsmaske!F43</f>
        <v>1</v>
      </c>
      <c r="I34" s="57">
        <f>Berechnungsmaske!G43</f>
        <v>150.08000000000001</v>
      </c>
      <c r="J34" s="57">
        <f>Berechnungsmaske!H43</f>
        <v>150.08000000000001</v>
      </c>
      <c r="K34" s="57">
        <f>Berechnungsmaske!I43</f>
        <v>150.08000000000001</v>
      </c>
      <c r="L34" s="57">
        <f>Berechnungsmaske!J43</f>
        <v>137.08000000000001</v>
      </c>
      <c r="M34" s="57">
        <f>Berechnungsmaske!K43</f>
        <v>128.97999999999999</v>
      </c>
    </row>
    <row r="35" spans="1:13" ht="15" customHeight="1" x14ac:dyDescent="0.2">
      <c r="A35" s="37">
        <f>IF(Info!$D$7=2,IF(OR($Q$5&lt;D34,$Q$5&gt;E34),0,"X"),0)</f>
        <v>0</v>
      </c>
      <c r="B35" s="37">
        <f>IF(Info!$D$7=2,IF(OR($O$5&lt;D34,$O$5&gt;E34),0,"X"),0)</f>
        <v>0</v>
      </c>
      <c r="D35" s="57" t="str">
        <f>Berechnungsmaske!D44</f>
        <v/>
      </c>
      <c r="E35" s="57" t="str">
        <f>Berechnungsmaske!E44</f>
        <v/>
      </c>
      <c r="G35" s="57" t="str">
        <f>Berechnungsmaske!F44</f>
        <v>2</v>
      </c>
      <c r="I35" s="57">
        <f>Berechnungsmaske!G44</f>
        <v>134.4</v>
      </c>
      <c r="J35" s="57">
        <f>Berechnungsmaske!H44</f>
        <v>134.4</v>
      </c>
      <c r="K35" s="57">
        <f>Berechnungsmaske!I44</f>
        <v>134.4</v>
      </c>
      <c r="L35" s="57">
        <f>Berechnungsmaske!J44</f>
        <v>122.75</v>
      </c>
      <c r="M35" s="57">
        <f>Berechnungsmaske!K44</f>
        <v>115.5</v>
      </c>
    </row>
    <row r="36" spans="1:13" ht="15" customHeight="1" x14ac:dyDescent="0.2">
      <c r="A36" s="37">
        <f>IF(Info!$D$7=1,IF(OR($Q$5&lt;D36,$Q$5&gt;E36),0,"X"),0)</f>
        <v>0</v>
      </c>
      <c r="B36" s="37">
        <f>IF(Info!$D$7=1,IF(OR($O$5&lt;D36,$O$5&gt;E36),0,"X"),0)</f>
        <v>0</v>
      </c>
      <c r="D36" s="57">
        <f>Berechnungsmaske!D45</f>
        <v>290</v>
      </c>
      <c r="E36" s="57">
        <f>Berechnungsmaske!E45</f>
        <v>309.99</v>
      </c>
      <c r="G36" s="57" t="str">
        <f>Berechnungsmaske!F45</f>
        <v>1</v>
      </c>
      <c r="I36" s="57">
        <f>Berechnungsmaske!G45</f>
        <v>160.80000000000001</v>
      </c>
      <c r="J36" s="57">
        <f>Berechnungsmaske!H45</f>
        <v>160.80000000000001</v>
      </c>
      <c r="K36" s="57">
        <f>Berechnungsmaske!I45</f>
        <v>160.80000000000001</v>
      </c>
      <c r="L36" s="57">
        <f>Berechnungsmaske!J45</f>
        <v>146.29</v>
      </c>
      <c r="M36" s="57">
        <f>Berechnungsmaske!K45</f>
        <v>138.13</v>
      </c>
    </row>
    <row r="37" spans="1:13" ht="15" customHeight="1" x14ac:dyDescent="0.2">
      <c r="A37" s="37">
        <f>IF(Info!$D$7=2,IF(OR($Q$5&lt;D36,$Q$5&gt;E36),0,"X"),0)</f>
        <v>0</v>
      </c>
      <c r="B37" s="37">
        <f>IF(Info!$D$7=2,IF(OR($O$5&lt;D36,$O$5&gt;E36),0,"X"),0)</f>
        <v>0</v>
      </c>
      <c r="D37" s="57" t="str">
        <f>Berechnungsmaske!D46</f>
        <v/>
      </c>
      <c r="E37" s="57" t="str">
        <f>Berechnungsmaske!E46</f>
        <v/>
      </c>
      <c r="G37" s="57" t="str">
        <f>Berechnungsmaske!F46</f>
        <v>2</v>
      </c>
      <c r="I37" s="57">
        <f>Berechnungsmaske!G46</f>
        <v>144</v>
      </c>
      <c r="J37" s="57">
        <f>Berechnungsmaske!H46</f>
        <v>144</v>
      </c>
      <c r="K37" s="57">
        <f>Berechnungsmaske!I46</f>
        <v>144</v>
      </c>
      <c r="L37" s="57">
        <f>Berechnungsmaske!J46</f>
        <v>131</v>
      </c>
      <c r="M37" s="57">
        <f>Berechnungsmaske!K46</f>
        <v>123.7</v>
      </c>
    </row>
    <row r="38" spans="1:13" ht="15" customHeight="1" x14ac:dyDescent="0.2">
      <c r="A38" s="37">
        <f>IF(Info!$D$7=1,IF(OR($Q$5&lt;D38,$Q$5&gt;E38),0,"X"),0)</f>
        <v>0</v>
      </c>
      <c r="B38" s="37">
        <f>IF(Info!$D$7=1,IF(OR($O$5&lt;D38,$O$5&gt;E38),0,"X"),0)</f>
        <v>0</v>
      </c>
      <c r="D38" s="57">
        <f>Berechnungsmaske!D47</f>
        <v>310</v>
      </c>
      <c r="E38" s="57">
        <f>Berechnungsmaske!E47</f>
        <v>329.99</v>
      </c>
      <c r="G38" s="57" t="str">
        <f>Berechnungsmaske!F47</f>
        <v>1</v>
      </c>
      <c r="I38" s="57">
        <f>Berechnungsmaske!G47</f>
        <v>171.52</v>
      </c>
      <c r="J38" s="57">
        <f>Berechnungsmaske!H47</f>
        <v>171.52</v>
      </c>
      <c r="K38" s="57">
        <f>Berechnungsmaske!I47</f>
        <v>171.52</v>
      </c>
      <c r="L38" s="57">
        <f>Berechnungsmaske!J47</f>
        <v>155.5</v>
      </c>
      <c r="M38" s="57">
        <f>Berechnungsmaske!K47</f>
        <v>147.35</v>
      </c>
    </row>
    <row r="39" spans="1:13" ht="15" customHeight="1" x14ac:dyDescent="0.2">
      <c r="A39" s="37">
        <f>IF(Info!$D$7=2,IF(OR($Q$5&lt;D38,$Q$5&gt;E38),0,"X"),0)</f>
        <v>0</v>
      </c>
      <c r="B39" s="37">
        <f>IF(Info!$D$7=2,IF(OR($O$5&lt;D38,$O$5&gt;E38),0,"X"),0)</f>
        <v>0</v>
      </c>
      <c r="D39" s="57" t="str">
        <f>Berechnungsmaske!D48</f>
        <v/>
      </c>
      <c r="E39" s="57" t="str">
        <f>Berechnungsmaske!E48</f>
        <v/>
      </c>
      <c r="G39" s="57" t="str">
        <f>Berechnungsmaske!F48</f>
        <v>2</v>
      </c>
      <c r="I39" s="57">
        <f>Berechnungsmaske!G48</f>
        <v>153.6</v>
      </c>
      <c r="J39" s="57">
        <f>Berechnungsmaske!H48</f>
        <v>153.6</v>
      </c>
      <c r="K39" s="57">
        <f>Berechnungsmaske!I48</f>
        <v>153.6</v>
      </c>
      <c r="L39" s="57">
        <f>Berechnungsmaske!J48</f>
        <v>139.25</v>
      </c>
      <c r="M39" s="57">
        <f>Berechnungsmaske!K48</f>
        <v>131.94999999999999</v>
      </c>
    </row>
    <row r="40" spans="1:13" ht="15" customHeight="1" x14ac:dyDescent="0.2">
      <c r="A40" s="37">
        <f>IF(Info!$D$7=1,IF(OR($Q$5&lt;D40,$Q$5&gt;E40),0,"X"),0)</f>
        <v>0</v>
      </c>
      <c r="B40" s="37">
        <f>IF(Info!$D$7=1,IF(OR($O$5&lt;D40,$O$5&gt;E40),0,"X"),0)</f>
        <v>0</v>
      </c>
      <c r="D40" s="57">
        <f>Berechnungsmaske!D49</f>
        <v>330</v>
      </c>
      <c r="E40" s="57">
        <f>Berechnungsmaske!E49</f>
        <v>349.99</v>
      </c>
      <c r="G40" s="57" t="str">
        <f>Berechnungsmaske!F49</f>
        <v>1</v>
      </c>
      <c r="I40" s="57">
        <f>Berechnungsmaske!G49</f>
        <v>182.24</v>
      </c>
      <c r="J40" s="57">
        <f>Berechnungsmaske!H49</f>
        <v>182.24</v>
      </c>
      <c r="K40" s="57">
        <f>Berechnungsmaske!I49</f>
        <v>182.24</v>
      </c>
      <c r="L40" s="57">
        <f>Berechnungsmaske!J49</f>
        <v>164.65</v>
      </c>
      <c r="M40" s="57">
        <f>Berechnungsmaske!K49</f>
        <v>156.56</v>
      </c>
    </row>
    <row r="41" spans="1:13" ht="15" customHeight="1" x14ac:dyDescent="0.2">
      <c r="A41" s="37">
        <f>IF(Info!$D$7=2,IF(OR($Q$5&lt;D40,$Q$5&gt;E40),0,"X"),0)</f>
        <v>0</v>
      </c>
      <c r="B41" s="37">
        <f>IF(Info!$D$7=2,IF(OR($O$5&lt;D40,$O$5&gt;E40),0,"X"),0)</f>
        <v>0</v>
      </c>
      <c r="D41" s="57" t="str">
        <f>Berechnungsmaske!D50</f>
        <v/>
      </c>
      <c r="E41" s="57" t="str">
        <f>Berechnungsmaske!E50</f>
        <v/>
      </c>
      <c r="G41" s="57" t="str">
        <f>Berechnungsmaske!F50</f>
        <v>2</v>
      </c>
      <c r="I41" s="57">
        <f>Berechnungsmaske!G50</f>
        <v>163.19999999999999</v>
      </c>
      <c r="J41" s="57">
        <f>Berechnungsmaske!H50</f>
        <v>163.19999999999999</v>
      </c>
      <c r="K41" s="57">
        <f>Berechnungsmaske!I50</f>
        <v>163.19999999999999</v>
      </c>
      <c r="L41" s="57">
        <f>Berechnungsmaske!J50</f>
        <v>147.44999999999999</v>
      </c>
      <c r="M41" s="57">
        <f>Berechnungsmaske!K50</f>
        <v>140.19999999999999</v>
      </c>
    </row>
    <row r="42" spans="1:13" ht="15" customHeight="1" x14ac:dyDescent="0.2">
      <c r="A42" s="37">
        <f>IF(Info!$D$7=1,IF(OR($Q$5&lt;D42,$Q$5&gt;E42),0,"X"),0)</f>
        <v>0</v>
      </c>
      <c r="B42" s="37">
        <f>IF(Info!$D$7=1,IF(OR($O$5&lt;D42,$O$5&gt;E42),0,"X"),0)</f>
        <v>0</v>
      </c>
      <c r="D42" s="57">
        <f>Berechnungsmaske!D51</f>
        <v>350</v>
      </c>
      <c r="E42" s="57">
        <f>Berechnungsmaske!E51</f>
        <v>369.99</v>
      </c>
      <c r="G42" s="57" t="str">
        <f>Berechnungsmaske!F51</f>
        <v>1</v>
      </c>
      <c r="I42" s="57">
        <f>Berechnungsmaske!G51</f>
        <v>192.96</v>
      </c>
      <c r="J42" s="57">
        <f>Berechnungsmaske!H51</f>
        <v>192.96</v>
      </c>
      <c r="K42" s="57">
        <f>Berechnungsmaske!I51</f>
        <v>192.96</v>
      </c>
      <c r="L42" s="57">
        <f>Berechnungsmaske!J51</f>
        <v>173.87</v>
      </c>
      <c r="M42" s="57">
        <f>Berechnungsmaske!K51</f>
        <v>165.77</v>
      </c>
    </row>
    <row r="43" spans="1:13" ht="15" customHeight="1" x14ac:dyDescent="0.2">
      <c r="A43" s="37">
        <f>IF(Info!$D$7=2,IF(OR($Q$5&lt;D42,$Q$5&gt;E42),0,"X"),0)</f>
        <v>0</v>
      </c>
      <c r="B43" s="37">
        <f>IF(Info!$D$7=2,IF(OR($O$5&lt;D42,$O$5&gt;E42),0,"X"),0)</f>
        <v>0</v>
      </c>
      <c r="D43" s="57" t="str">
        <f>Berechnungsmaske!D52</f>
        <v/>
      </c>
      <c r="E43" s="57" t="str">
        <f>Berechnungsmaske!E52</f>
        <v/>
      </c>
      <c r="G43" s="57" t="str">
        <f>Berechnungsmaske!F52</f>
        <v>2</v>
      </c>
      <c r="I43" s="57">
        <f>Berechnungsmaske!G52</f>
        <v>172.8</v>
      </c>
      <c r="J43" s="57">
        <f>Berechnungsmaske!H52</f>
        <v>172.8</v>
      </c>
      <c r="K43" s="57">
        <f>Berechnungsmaske!I52</f>
        <v>172.8</v>
      </c>
      <c r="L43" s="57">
        <f>Berechnungsmaske!J52</f>
        <v>155.69999999999999</v>
      </c>
      <c r="M43" s="57">
        <f>Berechnungsmaske!K52</f>
        <v>148.44999999999999</v>
      </c>
    </row>
    <row r="44" spans="1:13" ht="15" customHeight="1" x14ac:dyDescent="0.2">
      <c r="A44" s="37">
        <f>IF(Info!$D$7=1,IF(OR($Q$5&lt;D44,$Q$5&gt;E44),0,"X"),0)</f>
        <v>0</v>
      </c>
      <c r="B44" s="37">
        <f>IF(Info!$D$7=1,IF(OR($O$5&lt;D44,$O$5&gt;E44),0,"X"),0)</f>
        <v>0</v>
      </c>
      <c r="D44" s="57">
        <f>Berechnungsmaske!D53</f>
        <v>370</v>
      </c>
      <c r="E44" s="57">
        <f>Berechnungsmaske!E53</f>
        <v>389.99</v>
      </c>
      <c r="G44" s="57" t="str">
        <f>Berechnungsmaske!F53</f>
        <v>1</v>
      </c>
      <c r="I44" s="57">
        <f>Berechnungsmaske!G53</f>
        <v>203.68</v>
      </c>
      <c r="J44" s="57">
        <f>Berechnungsmaske!H53</f>
        <v>203.68</v>
      </c>
      <c r="K44" s="57">
        <f>Berechnungsmaske!I53</f>
        <v>203.68</v>
      </c>
      <c r="L44" s="57">
        <f>Berechnungsmaske!J53</f>
        <v>183.08</v>
      </c>
      <c r="M44" s="57">
        <f>Berechnungsmaske!K53</f>
        <v>174.98</v>
      </c>
    </row>
    <row r="45" spans="1:13" ht="15" customHeight="1" x14ac:dyDescent="0.2">
      <c r="A45" s="37">
        <f>IF(Info!$D$7=2,IF(OR($Q$5&lt;D44,$Q$5&gt;E44),0,"X"),0)</f>
        <v>0</v>
      </c>
      <c r="B45" s="37">
        <f>IF(Info!$D$7=2,IF(OR($O$5&lt;D44,$O$5&gt;E44),0,"X"),0)</f>
        <v>0</v>
      </c>
      <c r="D45" s="57" t="str">
        <f>Berechnungsmaske!D54</f>
        <v/>
      </c>
      <c r="E45" s="57" t="str">
        <f>Berechnungsmaske!E54</f>
        <v/>
      </c>
      <c r="G45" s="57" t="str">
        <f>Berechnungsmaske!F54</f>
        <v>2</v>
      </c>
      <c r="I45" s="57">
        <f>Berechnungsmaske!G54</f>
        <v>182.4</v>
      </c>
      <c r="J45" s="57">
        <f>Berechnungsmaske!H54</f>
        <v>182.4</v>
      </c>
      <c r="K45" s="57">
        <f>Berechnungsmaske!I54</f>
        <v>182.4</v>
      </c>
      <c r="L45" s="57">
        <f>Berechnungsmaske!J54</f>
        <v>163.95</v>
      </c>
      <c r="M45" s="57">
        <f>Berechnungsmaske!K54</f>
        <v>156.69999999999999</v>
      </c>
    </row>
    <row r="46" spans="1:13" ht="15" customHeight="1" x14ac:dyDescent="0.2">
      <c r="A46" s="37">
        <f>IF(Info!$D$7=1,IF(OR($Q$5&lt;D46,$Q$5&gt;E46),0,"X"),0)</f>
        <v>0</v>
      </c>
      <c r="B46" s="37">
        <f>IF(Info!$D$7=1,IF(OR($O$5&lt;D46,$O$5&gt;E46),0,"X"),0)</f>
        <v>0</v>
      </c>
      <c r="D46" s="57">
        <f>Berechnungsmaske!D55</f>
        <v>390</v>
      </c>
      <c r="E46" s="57">
        <f>Berechnungsmaske!E55</f>
        <v>409.99</v>
      </c>
      <c r="G46" s="57" t="str">
        <f>Berechnungsmaske!F55</f>
        <v>1</v>
      </c>
      <c r="I46" s="57">
        <f>Berechnungsmaske!G55</f>
        <v>214.4</v>
      </c>
      <c r="J46" s="57">
        <f>Berechnungsmaske!H55</f>
        <v>214.4</v>
      </c>
      <c r="K46" s="57">
        <f>Berechnungsmaske!I55</f>
        <v>214.4</v>
      </c>
      <c r="L46" s="57">
        <f>Berechnungsmaske!J55</f>
        <v>192.29</v>
      </c>
      <c r="M46" s="57">
        <f>Berechnungsmaske!K55</f>
        <v>184.2</v>
      </c>
    </row>
    <row r="47" spans="1:13" ht="15" customHeight="1" x14ac:dyDescent="0.2">
      <c r="A47" s="37">
        <f>IF(Info!$D$7=2,IF(OR($Q$5&lt;D46,$Q$5&gt;E46),0,"X"),0)</f>
        <v>0</v>
      </c>
      <c r="B47" s="37">
        <f>IF(Info!$D$7=2,IF(OR($O$5&lt;D46,$O$5&gt;E46),0,"X"),0)</f>
        <v>0</v>
      </c>
      <c r="D47" s="57" t="str">
        <f>Berechnungsmaske!D56</f>
        <v/>
      </c>
      <c r="E47" s="57" t="str">
        <f>Berechnungsmaske!E56</f>
        <v/>
      </c>
      <c r="G47" s="57" t="str">
        <f>Berechnungsmaske!F56</f>
        <v>2</v>
      </c>
      <c r="I47" s="57">
        <f>Berechnungsmaske!G56</f>
        <v>192</v>
      </c>
      <c r="J47" s="57">
        <f>Berechnungsmaske!H56</f>
        <v>192</v>
      </c>
      <c r="K47" s="57">
        <f>Berechnungsmaske!I56</f>
        <v>192</v>
      </c>
      <c r="L47" s="57">
        <f>Berechnungsmaske!J56</f>
        <v>172.2</v>
      </c>
      <c r="M47" s="57">
        <f>Berechnungsmaske!K56</f>
        <v>164.95</v>
      </c>
    </row>
    <row r="48" spans="1:13" ht="15" customHeight="1" x14ac:dyDescent="0.2">
      <c r="A48" s="37">
        <f>IF(Info!$D$7=1,IF(OR($Q$5&lt;D48,$Q$5&gt;E48),0,"X"),0)</f>
        <v>0</v>
      </c>
      <c r="B48" s="37">
        <f>IF(Info!$D$7=1,IF(OR($O$5&lt;D48,$O$5&gt;E48),0,"X"),0)</f>
        <v>0</v>
      </c>
      <c r="D48" s="57">
        <f>Berechnungsmaske!D57</f>
        <v>410</v>
      </c>
      <c r="E48" s="57">
        <f>Berechnungsmaske!E57</f>
        <v>429.99</v>
      </c>
      <c r="G48" s="57" t="str">
        <f>Berechnungsmaske!F57</f>
        <v>1</v>
      </c>
      <c r="I48" s="57">
        <f>Berechnungsmaske!G57</f>
        <v>225.12</v>
      </c>
      <c r="J48" s="57">
        <f>Berechnungsmaske!H57</f>
        <v>225.12</v>
      </c>
      <c r="K48" s="57">
        <f>Berechnungsmaske!I57</f>
        <v>225.12</v>
      </c>
      <c r="L48" s="57">
        <f>Berechnungsmaske!J57</f>
        <v>201.5</v>
      </c>
      <c r="M48" s="57">
        <f>Berechnungsmaske!K57</f>
        <v>193.41</v>
      </c>
    </row>
    <row r="49" spans="1:13" ht="15" customHeight="1" x14ac:dyDescent="0.2">
      <c r="A49" s="37">
        <f>IF(Info!$D$7=2,IF(OR($Q$5&lt;D48,$Q$5&gt;E48),0,"X"),0)</f>
        <v>0</v>
      </c>
      <c r="B49" s="37">
        <f>IF(Info!$D$7=2,IF(OR($O$5&lt;D48,$O$5&gt;E48),0,"X"),0)</f>
        <v>0</v>
      </c>
      <c r="D49" s="57" t="str">
        <f>Berechnungsmaske!D58</f>
        <v/>
      </c>
      <c r="E49" s="57" t="str">
        <f>Berechnungsmaske!E58</f>
        <v/>
      </c>
      <c r="G49" s="57" t="str">
        <f>Berechnungsmaske!F58</f>
        <v>2</v>
      </c>
      <c r="I49" s="57">
        <f>Berechnungsmaske!G58</f>
        <v>201.6</v>
      </c>
      <c r="J49" s="57">
        <f>Berechnungsmaske!H58</f>
        <v>201.6</v>
      </c>
      <c r="K49" s="57">
        <f>Berechnungsmaske!I58</f>
        <v>201.6</v>
      </c>
      <c r="L49" s="57">
        <f>Berechnungsmaske!J58</f>
        <v>180.45</v>
      </c>
      <c r="M49" s="57">
        <f>Berechnungsmaske!K58</f>
        <v>173.2</v>
      </c>
    </row>
    <row r="50" spans="1:13" ht="15" customHeight="1" x14ac:dyDescent="0.2">
      <c r="A50" s="37">
        <f>IF(Info!$D$7=1,IF(OR($Q$5&lt;D50,$Q$5&gt;E50),0,"X"),0)</f>
        <v>0</v>
      </c>
      <c r="B50" s="37">
        <f>IF(Info!$D$7=1,IF(OR($O$5&lt;D50,$O$5&gt;E50),0,"X"),0)</f>
        <v>0</v>
      </c>
      <c r="D50" s="57">
        <f>Berechnungsmaske!D59</f>
        <v>430</v>
      </c>
      <c r="E50" s="57">
        <f>Berechnungsmaske!E59</f>
        <v>449.99</v>
      </c>
      <c r="G50" s="57" t="str">
        <f>Berechnungsmaske!F59</f>
        <v>1</v>
      </c>
      <c r="I50" s="57">
        <f>Berechnungsmaske!G59</f>
        <v>235.84</v>
      </c>
      <c r="J50" s="57">
        <f>Berechnungsmaske!H59</f>
        <v>235.84</v>
      </c>
      <c r="K50" s="57">
        <f>Berechnungsmaske!I59</f>
        <v>235.84</v>
      </c>
      <c r="L50" s="57">
        <f>Berechnungsmaske!J59</f>
        <v>210.72</v>
      </c>
      <c r="M50" s="57">
        <f>Berechnungsmaske!K59</f>
        <v>202.62</v>
      </c>
    </row>
    <row r="51" spans="1:13" ht="15" customHeight="1" x14ac:dyDescent="0.2">
      <c r="A51" s="37">
        <f>IF(Info!$D$7=2,IF(OR($Q$5&lt;D50,$Q$5&gt;E50),0,"X"),0)</f>
        <v>0</v>
      </c>
      <c r="B51" s="37">
        <f>IF(Info!$D$7=2,IF(OR($O$5&lt;D50,$O$5&gt;E50),0,"X"),0)</f>
        <v>0</v>
      </c>
      <c r="D51" s="57" t="str">
        <f>Berechnungsmaske!D60</f>
        <v/>
      </c>
      <c r="E51" s="57" t="str">
        <f>Berechnungsmaske!E60</f>
        <v/>
      </c>
      <c r="G51" s="57" t="str">
        <f>Berechnungsmaske!F60</f>
        <v>2</v>
      </c>
      <c r="I51" s="57">
        <f>Berechnungsmaske!G60</f>
        <v>211.2</v>
      </c>
      <c r="J51" s="57">
        <f>Berechnungsmaske!H60</f>
        <v>211.2</v>
      </c>
      <c r="K51" s="57">
        <f>Berechnungsmaske!I60</f>
        <v>211.2</v>
      </c>
      <c r="L51" s="57">
        <f>Berechnungsmaske!J60</f>
        <v>188.7</v>
      </c>
      <c r="M51" s="57">
        <f>Berechnungsmaske!K60</f>
        <v>181.45</v>
      </c>
    </row>
    <row r="52" spans="1:13" ht="15" customHeight="1" x14ac:dyDescent="0.2">
      <c r="A52" s="37">
        <f>IF(Info!$D$7=1,IF(OR($Q$5&lt;D52,$Q$5&gt;E52),0,"X"),0)</f>
        <v>0</v>
      </c>
      <c r="B52" s="37">
        <f>IF(Info!$D$7=1,IF(OR($O$5&lt;D52,$O$5&gt;E52),0,"X"),0)</f>
        <v>0</v>
      </c>
      <c r="D52" s="57">
        <f>Berechnungsmaske!D61</f>
        <v>450</v>
      </c>
      <c r="E52" s="57">
        <f>Berechnungsmaske!E61</f>
        <v>469.99</v>
      </c>
      <c r="G52" s="57" t="str">
        <f>Berechnungsmaske!F61</f>
        <v>1</v>
      </c>
      <c r="I52" s="57">
        <f>Berechnungsmaske!G61</f>
        <v>246.56</v>
      </c>
      <c r="J52" s="57">
        <f>Berechnungsmaske!H61</f>
        <v>246.56</v>
      </c>
      <c r="K52" s="57">
        <f>Berechnungsmaske!I61</f>
        <v>246.56</v>
      </c>
      <c r="L52" s="57">
        <f>Berechnungsmaske!J61</f>
        <v>219.93</v>
      </c>
      <c r="M52" s="57">
        <f>Berechnungsmaske!K61</f>
        <v>211.83</v>
      </c>
    </row>
    <row r="53" spans="1:13" ht="15" customHeight="1" x14ac:dyDescent="0.2">
      <c r="A53" s="37">
        <f>IF(Info!$D$7=2,IF(OR($Q$5&lt;D52,$Q$5&gt;E52),0,"X"),0)</f>
        <v>0</v>
      </c>
      <c r="B53" s="37">
        <f>IF(Info!$D$7=2,IF(OR($O$5&lt;D52,$O$5&gt;E52),0,"X"),0)</f>
        <v>0</v>
      </c>
      <c r="D53" s="57" t="str">
        <f>Berechnungsmaske!D62</f>
        <v/>
      </c>
      <c r="E53" s="57" t="str">
        <f>Berechnungsmaske!E62</f>
        <v/>
      </c>
      <c r="G53" s="57" t="str">
        <f>Berechnungsmaske!F62</f>
        <v>2</v>
      </c>
      <c r="I53" s="57">
        <f>Berechnungsmaske!G62</f>
        <v>220.8</v>
      </c>
      <c r="J53" s="57">
        <f>Berechnungsmaske!H62</f>
        <v>220.8</v>
      </c>
      <c r="K53" s="57">
        <f>Berechnungsmaske!I62</f>
        <v>220.8</v>
      </c>
      <c r="L53" s="57">
        <f>Berechnungsmaske!J62</f>
        <v>196.95</v>
      </c>
      <c r="M53" s="57">
        <f>Berechnungsmaske!K62</f>
        <v>189.7</v>
      </c>
    </row>
    <row r="54" spans="1:13" ht="15" customHeight="1" x14ac:dyDescent="0.2">
      <c r="A54" s="37">
        <f>IF(Info!$D$7=1,IF(OR($Q$5&lt;D54,$Q$5&gt;E54),0,"X"),0)</f>
        <v>0</v>
      </c>
      <c r="B54" s="37">
        <f>IF(Info!$D$7=1,IF(OR($O$5&lt;D54,$O$5&gt;E54),0,"X"),0)</f>
        <v>0</v>
      </c>
      <c r="D54" s="57">
        <f>Berechnungsmaske!D63</f>
        <v>470</v>
      </c>
      <c r="E54" s="57">
        <f>Berechnungsmaske!E63</f>
        <v>489.99</v>
      </c>
      <c r="G54" s="57" t="str">
        <f>Berechnungsmaske!F63</f>
        <v>1</v>
      </c>
      <c r="I54" s="57">
        <f>Berechnungsmaske!G63</f>
        <v>257.27999999999997</v>
      </c>
      <c r="J54" s="57">
        <f>Berechnungsmaske!H63</f>
        <v>257.27999999999997</v>
      </c>
      <c r="K54" s="57">
        <f>Berechnungsmaske!I63</f>
        <v>257.27999999999997</v>
      </c>
      <c r="L54" s="57">
        <f>Berechnungsmaske!J63</f>
        <v>229.14</v>
      </c>
      <c r="M54" s="57">
        <f>Berechnungsmaske!K63</f>
        <v>221.05</v>
      </c>
    </row>
    <row r="55" spans="1:13" ht="15" customHeight="1" x14ac:dyDescent="0.2">
      <c r="A55" s="37">
        <f>IF(Info!$D$7=2,IF(OR($Q$5&lt;D54,$Q$5&gt;E54),0,"X"),0)</f>
        <v>0</v>
      </c>
      <c r="B55" s="37">
        <f>IF(Info!$D$7=2,IF(OR($O$5&lt;D54,$O$5&gt;E54),0,"X"),0)</f>
        <v>0</v>
      </c>
      <c r="D55" s="57" t="str">
        <f>Berechnungsmaske!D64</f>
        <v/>
      </c>
      <c r="E55" s="57" t="str">
        <f>Berechnungsmaske!E64</f>
        <v/>
      </c>
      <c r="G55" s="57" t="str">
        <f>Berechnungsmaske!F64</f>
        <v>2</v>
      </c>
      <c r="I55" s="57">
        <f>Berechnungsmaske!G64</f>
        <v>230.4</v>
      </c>
      <c r="J55" s="57">
        <f>Berechnungsmaske!H64</f>
        <v>230.4</v>
      </c>
      <c r="K55" s="57">
        <f>Berechnungsmaske!I64</f>
        <v>230.4</v>
      </c>
      <c r="L55" s="57">
        <f>Berechnungsmaske!J64</f>
        <v>205.2</v>
      </c>
      <c r="M55" s="57">
        <f>Berechnungsmaske!K64</f>
        <v>197.95</v>
      </c>
    </row>
    <row r="56" spans="1:13" ht="15" customHeight="1" x14ac:dyDescent="0.2">
      <c r="A56" s="37">
        <f>IF(Info!$D$7=1,IF(OR($Q$5&lt;D56,$Q$5&gt;E56),0,"X"),0)</f>
        <v>0</v>
      </c>
      <c r="B56" s="37">
        <f>IF(Info!$D$7=1,IF(OR($O$5&lt;D56,$O$5&gt;E56),0,"X"),0)</f>
        <v>0</v>
      </c>
      <c r="D56" s="57">
        <f>Berechnungsmaske!D65</f>
        <v>490</v>
      </c>
      <c r="E56" s="57">
        <f>Berechnungsmaske!E65</f>
        <v>509.99</v>
      </c>
      <c r="G56" s="57" t="str">
        <f>Berechnungsmaske!F65</f>
        <v>1</v>
      </c>
      <c r="I56" s="57">
        <f>Berechnungsmaske!G65</f>
        <v>268</v>
      </c>
      <c r="J56" s="57">
        <f>Berechnungsmaske!H65</f>
        <v>268</v>
      </c>
      <c r="K56" s="57">
        <f>Berechnungsmaske!I65</f>
        <v>268</v>
      </c>
      <c r="L56" s="57">
        <f>Berechnungsmaske!J65</f>
        <v>238.35</v>
      </c>
      <c r="M56" s="57">
        <f>Berechnungsmaske!K65</f>
        <v>230.26</v>
      </c>
    </row>
    <row r="57" spans="1:13" ht="15" customHeight="1" x14ac:dyDescent="0.2">
      <c r="A57" s="37">
        <f>IF(Info!$D$7=2,IF(OR($Q$5&lt;D56,$Q$5&gt;E56),0,"X"),0)</f>
        <v>0</v>
      </c>
      <c r="B57" s="37">
        <f>IF(Info!$D$7=2,IF(OR($O$5&lt;D56,$O$5&gt;E56),0,"X"),0)</f>
        <v>0</v>
      </c>
      <c r="D57" s="57" t="str">
        <f>Berechnungsmaske!D66</f>
        <v/>
      </c>
      <c r="E57" s="57" t="str">
        <f>Berechnungsmaske!E66</f>
        <v/>
      </c>
      <c r="G57" s="57" t="str">
        <f>Berechnungsmaske!F66</f>
        <v>2</v>
      </c>
      <c r="I57" s="57">
        <f>Berechnungsmaske!G66</f>
        <v>240</v>
      </c>
      <c r="J57" s="57">
        <f>Berechnungsmaske!H66</f>
        <v>240</v>
      </c>
      <c r="K57" s="57">
        <f>Berechnungsmaske!I66</f>
        <v>240</v>
      </c>
      <c r="L57" s="57">
        <f>Berechnungsmaske!J66</f>
        <v>213.45</v>
      </c>
      <c r="M57" s="57">
        <f>Berechnungsmaske!K66</f>
        <v>206.2</v>
      </c>
    </row>
    <row r="58" spans="1:13" ht="15" customHeight="1" x14ac:dyDescent="0.2">
      <c r="A58" s="37">
        <f>IF(Info!$D$7=1,IF(OR($Q$5&lt;D58,$Q$5&gt;E58),0,"X"),0)</f>
        <v>0</v>
      </c>
      <c r="B58" s="37">
        <f>IF(Info!$D$7=1,IF(OR($O$5&lt;D58,$O$5&gt;E58),0,"X"),0)</f>
        <v>0</v>
      </c>
      <c r="D58" s="57">
        <f>Berechnungsmaske!D67</f>
        <v>510</v>
      </c>
      <c r="E58" s="57">
        <f>Berechnungsmaske!E67</f>
        <v>529.99</v>
      </c>
      <c r="G58" s="57" t="str">
        <f>Berechnungsmaske!F67</f>
        <v>1</v>
      </c>
      <c r="I58" s="57">
        <f>Berechnungsmaske!G67</f>
        <v>278.72000000000003</v>
      </c>
      <c r="J58" s="57">
        <f>Berechnungsmaske!H67</f>
        <v>278.72000000000003</v>
      </c>
      <c r="K58" s="57">
        <f>Berechnungsmaske!I67</f>
        <v>278.72000000000003</v>
      </c>
      <c r="L58" s="57">
        <f>Berechnungsmaske!J67</f>
        <v>247.57</v>
      </c>
      <c r="M58" s="57">
        <f>Berechnungsmaske!K67</f>
        <v>239.47</v>
      </c>
    </row>
    <row r="59" spans="1:13" ht="15" customHeight="1" x14ac:dyDescent="0.2">
      <c r="A59" s="37">
        <f>IF(Info!$D$7=2,IF(OR($Q$5&lt;D58,$Q$5&gt;E58),0,"X"),0)</f>
        <v>0</v>
      </c>
      <c r="B59" s="37">
        <f>IF(Info!$D$7=2,IF(OR($O$5&lt;D58,$O$5&gt;E58),0,"X"),0)</f>
        <v>0</v>
      </c>
      <c r="D59" s="57" t="str">
        <f>Berechnungsmaske!D68</f>
        <v/>
      </c>
      <c r="E59" s="57" t="str">
        <f>Berechnungsmaske!E68</f>
        <v/>
      </c>
      <c r="G59" s="57" t="str">
        <f>Berechnungsmaske!F68</f>
        <v>2</v>
      </c>
      <c r="I59" s="57">
        <f>Berechnungsmaske!G68</f>
        <v>249.6</v>
      </c>
      <c r="J59" s="57">
        <f>Berechnungsmaske!H68</f>
        <v>249.6</v>
      </c>
      <c r="K59" s="57">
        <f>Berechnungsmaske!I68</f>
        <v>249.6</v>
      </c>
      <c r="L59" s="57">
        <f>Berechnungsmaske!J68</f>
        <v>221.7</v>
      </c>
      <c r="M59" s="57">
        <f>Berechnungsmaske!K68</f>
        <v>214.45</v>
      </c>
    </row>
    <row r="60" spans="1:13" ht="15" customHeight="1" x14ac:dyDescent="0.2">
      <c r="A60" s="37">
        <f>IF(Info!$D$7=1,IF(OR($Q$5&lt;D60,$Q$5&gt;E60),0,"X"),0)</f>
        <v>0</v>
      </c>
      <c r="B60" s="37">
        <f>IF(Info!$D$7=1,IF(OR($O$5&lt;D60,$O$5&gt;E60),0,"X"),0)</f>
        <v>0</v>
      </c>
      <c r="D60" s="57">
        <f>Berechnungsmaske!D69</f>
        <v>530</v>
      </c>
      <c r="E60" s="57">
        <f>Berechnungsmaske!E69</f>
        <v>549.99</v>
      </c>
      <c r="G60" s="57" t="str">
        <f>Berechnungsmaske!F69</f>
        <v>1</v>
      </c>
      <c r="I60" s="57">
        <f>Berechnungsmaske!G69</f>
        <v>289.44</v>
      </c>
      <c r="J60" s="57">
        <f>Berechnungsmaske!H69</f>
        <v>289.44</v>
      </c>
      <c r="K60" s="57">
        <f>Berechnungsmaske!I69</f>
        <v>289.44</v>
      </c>
      <c r="L60" s="57">
        <f>Berechnungsmaske!J69</f>
        <v>256.77999999999997</v>
      </c>
      <c r="M60" s="57">
        <f>Berechnungsmaske!K69</f>
        <v>248.68</v>
      </c>
    </row>
    <row r="61" spans="1:13" ht="15" customHeight="1" x14ac:dyDescent="0.2">
      <c r="A61" s="37">
        <f>IF(Info!$D$7=2,IF(OR($Q$5&lt;D60,$Q$5&gt;E60),0,"X"),0)</f>
        <v>0</v>
      </c>
      <c r="B61" s="37">
        <f>IF(Info!$D$7=2,IF(OR($O$5&lt;D60,$O$5&gt;E60),0,"X"),0)</f>
        <v>0</v>
      </c>
      <c r="D61" s="57" t="str">
        <f>Berechnungsmaske!D70</f>
        <v/>
      </c>
      <c r="E61" s="57" t="str">
        <f>Berechnungsmaske!E70</f>
        <v/>
      </c>
      <c r="G61" s="57" t="str">
        <f>Berechnungsmaske!F70</f>
        <v>2</v>
      </c>
      <c r="I61" s="57">
        <f>Berechnungsmaske!G70</f>
        <v>259.2</v>
      </c>
      <c r="J61" s="57">
        <f>Berechnungsmaske!H70</f>
        <v>259.2</v>
      </c>
      <c r="K61" s="57">
        <f>Berechnungsmaske!I70</f>
        <v>259.2</v>
      </c>
      <c r="L61" s="57">
        <f>Berechnungsmaske!J70</f>
        <v>229.95</v>
      </c>
      <c r="M61" s="57">
        <f>Berechnungsmaske!K70</f>
        <v>222.7</v>
      </c>
    </row>
    <row r="62" spans="1:13" ht="15" customHeight="1" x14ac:dyDescent="0.2">
      <c r="A62" s="37">
        <f>IF(Info!$D$7=1,IF(OR($Q$5&lt;D62,$Q$5&gt;E62),0,"X"),0)</f>
        <v>0</v>
      </c>
      <c r="B62" s="37">
        <f>IF(Info!$D$7=1,IF(OR($O$5&lt;D62,$O$5&gt;E62),0,"X"),0)</f>
        <v>0</v>
      </c>
      <c r="D62" s="57">
        <f>Berechnungsmaske!D71</f>
        <v>550</v>
      </c>
      <c r="E62" s="57">
        <f>Berechnungsmaske!E71</f>
        <v>569.99</v>
      </c>
      <c r="G62" s="57" t="str">
        <f>Berechnungsmaske!F71</f>
        <v>1</v>
      </c>
      <c r="I62" s="57">
        <f>Berechnungsmaske!G71</f>
        <v>300.16000000000003</v>
      </c>
      <c r="J62" s="57">
        <f>Berechnungsmaske!H71</f>
        <v>300.16000000000003</v>
      </c>
      <c r="K62" s="57">
        <f>Berechnungsmaske!I71</f>
        <v>300.16000000000003</v>
      </c>
      <c r="L62" s="57">
        <f>Berechnungsmaske!J71</f>
        <v>265.99</v>
      </c>
      <c r="M62" s="57">
        <f>Berechnungsmaske!K71</f>
        <v>257.89999999999998</v>
      </c>
    </row>
    <row r="63" spans="1:13" ht="15" customHeight="1" x14ac:dyDescent="0.2">
      <c r="A63" s="37">
        <f>IF(Info!$D$7=2,IF(OR($Q$5&lt;D62,$Q$5&gt;E62),0,"X"),0)</f>
        <v>0</v>
      </c>
      <c r="B63" s="37">
        <f>IF(Info!$D$7=2,IF(OR($O$5&lt;D62,$O$5&gt;E62),0,"X"),0)</f>
        <v>0</v>
      </c>
      <c r="D63" s="57" t="str">
        <f>Berechnungsmaske!D72</f>
        <v/>
      </c>
      <c r="E63" s="57" t="str">
        <f>Berechnungsmaske!E72</f>
        <v/>
      </c>
      <c r="G63" s="57" t="str">
        <f>Berechnungsmaske!F72</f>
        <v>2</v>
      </c>
      <c r="I63" s="57">
        <f>Berechnungsmaske!G72</f>
        <v>268.8</v>
      </c>
      <c r="J63" s="57">
        <f>Berechnungsmaske!H72</f>
        <v>268.8</v>
      </c>
      <c r="K63" s="57">
        <f>Berechnungsmaske!I72</f>
        <v>268.8</v>
      </c>
      <c r="L63" s="57">
        <f>Berechnungsmaske!J72</f>
        <v>238.2</v>
      </c>
      <c r="M63" s="57">
        <f>Berechnungsmaske!K72</f>
        <v>230.95</v>
      </c>
    </row>
    <row r="64" spans="1:13" ht="15" customHeight="1" x14ac:dyDescent="0.2">
      <c r="A64" s="37">
        <f>IF(Info!$D$7=1,IF(OR($Q$5&lt;D64,$Q$5&gt;E64),0,"X"),0)</f>
        <v>0</v>
      </c>
      <c r="B64" s="37">
        <f>IF(Info!$D$7=1,IF(OR($O$5&lt;D64,$O$5&gt;E64),0,"X"),0)</f>
        <v>0</v>
      </c>
      <c r="D64" s="57">
        <f>Berechnungsmaske!D73</f>
        <v>570</v>
      </c>
      <c r="E64" s="57">
        <f>Berechnungsmaske!E73</f>
        <v>589.99</v>
      </c>
      <c r="G64" s="57" t="str">
        <f>Berechnungsmaske!F73</f>
        <v>1</v>
      </c>
      <c r="I64" s="57">
        <f>Berechnungsmaske!G73</f>
        <v>310.88</v>
      </c>
      <c r="J64" s="57">
        <f>Berechnungsmaske!H73</f>
        <v>310.88</v>
      </c>
      <c r="K64" s="57">
        <f>Berechnungsmaske!I73</f>
        <v>310.88</v>
      </c>
      <c r="L64" s="57">
        <f>Berechnungsmaske!J73</f>
        <v>275.2</v>
      </c>
      <c r="M64" s="57">
        <f>Berechnungsmaske!K73</f>
        <v>267.11</v>
      </c>
    </row>
    <row r="65" spans="1:13" ht="15" customHeight="1" x14ac:dyDescent="0.2">
      <c r="A65" s="37">
        <f>IF(Info!$D$7=2,IF(OR($Q$5&lt;D64,$Q$5&gt;E64),0,"X"),0)</f>
        <v>0</v>
      </c>
      <c r="B65" s="37">
        <f>IF(Info!$D$7=2,IF(OR($O$5&lt;D64,$O$5&gt;E64),0,"X"),0)</f>
        <v>0</v>
      </c>
      <c r="D65" s="57" t="str">
        <f>Berechnungsmaske!D74</f>
        <v/>
      </c>
      <c r="E65" s="57" t="str">
        <f>Berechnungsmaske!E74</f>
        <v/>
      </c>
      <c r="G65" s="57" t="str">
        <f>Berechnungsmaske!F74</f>
        <v>2</v>
      </c>
      <c r="I65" s="57">
        <f>Berechnungsmaske!G74</f>
        <v>278.39999999999998</v>
      </c>
      <c r="J65" s="57">
        <f>Berechnungsmaske!H74</f>
        <v>278.39999999999998</v>
      </c>
      <c r="K65" s="57">
        <f>Berechnungsmaske!I74</f>
        <v>278.39999999999998</v>
      </c>
      <c r="L65" s="57">
        <f>Berechnungsmaske!J74</f>
        <v>246.45</v>
      </c>
      <c r="M65" s="57">
        <f>Berechnungsmaske!K74</f>
        <v>239.2</v>
      </c>
    </row>
    <row r="66" spans="1:13" ht="15" customHeight="1" x14ac:dyDescent="0.2">
      <c r="A66" s="37">
        <f>IF(Info!$D$7=1,IF(OR($Q$5&lt;D66,$Q$5&gt;E66),0,"X"),0)</f>
        <v>0</v>
      </c>
      <c r="B66" s="37">
        <f>IF(Info!$D$7=1,IF(OR($O$5&lt;D66,$O$5&gt;E66),0,"X"),0)</f>
        <v>0</v>
      </c>
      <c r="D66" s="57">
        <f>Berechnungsmaske!D75</f>
        <v>590</v>
      </c>
      <c r="E66" s="57">
        <f>Berechnungsmaske!E75</f>
        <v>609.99</v>
      </c>
      <c r="G66" s="57" t="str">
        <f>Berechnungsmaske!F75</f>
        <v>1</v>
      </c>
      <c r="I66" s="57">
        <f>Berechnungsmaske!G75</f>
        <v>321.60000000000002</v>
      </c>
      <c r="J66" s="57">
        <f>Berechnungsmaske!H75</f>
        <v>321.60000000000002</v>
      </c>
      <c r="K66" s="57">
        <f>Berechnungsmaske!I75</f>
        <v>321.60000000000002</v>
      </c>
      <c r="L66" s="57">
        <f>Berechnungsmaske!J75</f>
        <v>284.42</v>
      </c>
      <c r="M66" s="57">
        <f>Berechnungsmaske!K75</f>
        <v>276.27</v>
      </c>
    </row>
    <row r="67" spans="1:13" ht="15" customHeight="1" x14ac:dyDescent="0.2">
      <c r="A67" s="37">
        <f>IF(Info!$D$7=2,IF(OR($Q$5&lt;D66,$Q$5&gt;E66),0,"X"),0)</f>
        <v>0</v>
      </c>
      <c r="B67" s="37">
        <f>IF(Info!$D$7=2,IF(OR($O$5&lt;D66,$O$5&gt;E66),0,"X"),0)</f>
        <v>0</v>
      </c>
      <c r="D67" s="57" t="str">
        <f>Berechnungsmaske!D76</f>
        <v/>
      </c>
      <c r="E67" s="57" t="str">
        <f>Berechnungsmaske!E76</f>
        <v/>
      </c>
      <c r="G67" s="57" t="str">
        <f>Berechnungsmaske!F76</f>
        <v>2</v>
      </c>
      <c r="I67" s="57">
        <f>Berechnungsmaske!G76</f>
        <v>288</v>
      </c>
      <c r="J67" s="57">
        <f>Berechnungsmaske!H76</f>
        <v>288</v>
      </c>
      <c r="K67" s="57">
        <f>Berechnungsmaske!I76</f>
        <v>288</v>
      </c>
      <c r="L67" s="57">
        <f>Berechnungsmaske!J76</f>
        <v>254.7</v>
      </c>
      <c r="M67" s="57">
        <f>Berechnungsmaske!K76</f>
        <v>247.4</v>
      </c>
    </row>
    <row r="68" spans="1:13" ht="15" customHeight="1" x14ac:dyDescent="0.2">
      <c r="A68" s="37">
        <f>IF(Info!$D$7=1,IF(OR($Q$5&lt;D68,$Q$5&gt;E68),0,"X"),0)</f>
        <v>0</v>
      </c>
      <c r="B68" s="37">
        <f>IF(Info!$D$7=1,IF(OR($O$5&lt;D68,$O$5&gt;E68),0,"X"),0)</f>
        <v>0</v>
      </c>
      <c r="D68" s="57">
        <f>Berechnungsmaske!D77</f>
        <v>610</v>
      </c>
      <c r="E68" s="57">
        <f>Berechnungsmaske!E77</f>
        <v>629.99</v>
      </c>
      <c r="G68" s="57" t="str">
        <f>Berechnungsmaske!F77</f>
        <v>1</v>
      </c>
      <c r="I68" s="57">
        <f>Berechnungsmaske!G77</f>
        <v>332.32</v>
      </c>
      <c r="J68" s="57">
        <f>Berechnungsmaske!H77</f>
        <v>332.32</v>
      </c>
      <c r="K68" s="57">
        <f>Berechnungsmaske!I77</f>
        <v>332.32</v>
      </c>
      <c r="L68" s="57">
        <f>Berechnungsmaske!J77</f>
        <v>293.63</v>
      </c>
      <c r="M68" s="57">
        <f>Berechnungsmaske!K77</f>
        <v>285.48</v>
      </c>
    </row>
    <row r="69" spans="1:13" ht="15" customHeight="1" x14ac:dyDescent="0.2">
      <c r="A69" s="37">
        <f>IF(Info!$D$7=2,IF(OR($Q$5&lt;D68,$Q$5&gt;E68),0,"X"),0)</f>
        <v>0</v>
      </c>
      <c r="B69" s="37">
        <f>IF(Info!$D$7=2,IF(OR($O$5&lt;D68,$O$5&gt;E68),0,"X"),0)</f>
        <v>0</v>
      </c>
      <c r="D69" s="57" t="str">
        <f>Berechnungsmaske!D78</f>
        <v/>
      </c>
      <c r="E69" s="57" t="str">
        <f>Berechnungsmaske!E78</f>
        <v/>
      </c>
      <c r="G69" s="57" t="str">
        <f>Berechnungsmaske!F78</f>
        <v>2</v>
      </c>
      <c r="I69" s="57">
        <f>Berechnungsmaske!G78</f>
        <v>297.60000000000002</v>
      </c>
      <c r="J69" s="57">
        <f>Berechnungsmaske!H78</f>
        <v>297.60000000000002</v>
      </c>
      <c r="K69" s="57">
        <f>Berechnungsmaske!I78</f>
        <v>297.60000000000002</v>
      </c>
      <c r="L69" s="57">
        <f>Berechnungsmaske!J78</f>
        <v>262.95</v>
      </c>
      <c r="M69" s="57">
        <f>Berechnungsmaske!K78</f>
        <v>255.65</v>
      </c>
    </row>
    <row r="70" spans="1:13" ht="15" customHeight="1" x14ac:dyDescent="0.2">
      <c r="A70" s="37">
        <f>IF(Info!$D$7=1,IF(OR($Q$5&lt;D70,$Q$5&gt;E70),0,"X"),0)</f>
        <v>0</v>
      </c>
      <c r="B70" s="37">
        <f>IF(Info!$D$7=1,IF(OR($O$5&lt;D70,$O$5&gt;E70),0,"X"),0)</f>
        <v>0</v>
      </c>
      <c r="D70" s="57">
        <f>Berechnungsmaske!D79</f>
        <v>630</v>
      </c>
      <c r="E70" s="57">
        <f>Berechnungsmaske!E79</f>
        <v>649.99</v>
      </c>
      <c r="G70" s="57" t="str">
        <f>Berechnungsmaske!F79</f>
        <v>1</v>
      </c>
      <c r="I70" s="57">
        <f>Berechnungsmaske!G79</f>
        <v>343.04</v>
      </c>
      <c r="J70" s="57">
        <f>Berechnungsmaske!H79</f>
        <v>343.04</v>
      </c>
      <c r="K70" s="57">
        <f>Berechnungsmaske!I79</f>
        <v>343.04</v>
      </c>
      <c r="L70" s="57">
        <f>Berechnungsmaske!J79</f>
        <v>302.79000000000002</v>
      </c>
      <c r="M70" s="57">
        <f>Berechnungsmaske!K79</f>
        <v>294.69</v>
      </c>
    </row>
    <row r="71" spans="1:13" ht="15" customHeight="1" x14ac:dyDescent="0.2">
      <c r="A71" s="37">
        <f>IF(Info!$D$7=2,IF(OR($Q$5&lt;D70,$Q$5&gt;E70),0,"X"),0)</f>
        <v>0</v>
      </c>
      <c r="B71" s="37">
        <f>IF(Info!$D$7=2,IF(OR($O$5&lt;D70,$O$5&gt;E70),0,"X"),0)</f>
        <v>0</v>
      </c>
      <c r="D71" s="57" t="str">
        <f>Berechnungsmaske!D80</f>
        <v/>
      </c>
      <c r="E71" s="57" t="str">
        <f>Berechnungsmaske!E80</f>
        <v/>
      </c>
      <c r="G71" s="57" t="str">
        <f>Berechnungsmaske!F80</f>
        <v>2</v>
      </c>
      <c r="I71" s="57">
        <f>Berechnungsmaske!G80</f>
        <v>307.2</v>
      </c>
      <c r="J71" s="57">
        <f>Berechnungsmaske!H80</f>
        <v>307.2</v>
      </c>
      <c r="K71" s="57">
        <f>Berechnungsmaske!I80</f>
        <v>307.2</v>
      </c>
      <c r="L71" s="57">
        <f>Berechnungsmaske!J80</f>
        <v>271.14999999999998</v>
      </c>
      <c r="M71" s="57">
        <f>Berechnungsmaske!K80</f>
        <v>263.89999999999998</v>
      </c>
    </row>
    <row r="72" spans="1:13" ht="15" customHeight="1" x14ac:dyDescent="0.2">
      <c r="A72" s="37">
        <f>IF(Info!$D$7=1,IF(OR($Q$5&lt;D72,$Q$5&gt;E72),0,"X"),0)</f>
        <v>0</v>
      </c>
      <c r="B72" s="37">
        <f>IF(Info!$D$7=1,IF(OR($O$5&lt;D72,$O$5&gt;E72),0,"X"),0)</f>
        <v>0</v>
      </c>
      <c r="D72" s="57">
        <f>Berechnungsmaske!D81</f>
        <v>650</v>
      </c>
      <c r="E72" s="57">
        <f>Berechnungsmaske!E81</f>
        <v>669.99</v>
      </c>
      <c r="G72" s="57" t="str">
        <f>Berechnungsmaske!F81</f>
        <v>1</v>
      </c>
      <c r="I72" s="57">
        <f>Berechnungsmaske!G81</f>
        <v>353.76</v>
      </c>
      <c r="J72" s="57">
        <f>Berechnungsmaske!H81</f>
        <v>353.76</v>
      </c>
      <c r="K72" s="57">
        <f>Berechnungsmaske!I81</f>
        <v>353.76</v>
      </c>
      <c r="L72" s="57">
        <f>Berechnungsmaske!J81</f>
        <v>312</v>
      </c>
      <c r="M72" s="57">
        <f>Berechnungsmaske!K81</f>
        <v>303.91000000000003</v>
      </c>
    </row>
    <row r="73" spans="1:13" ht="15" customHeight="1" x14ac:dyDescent="0.2">
      <c r="A73" s="37">
        <f>IF(Info!$D$7=2,IF(OR($Q$5&lt;D72,$Q$5&gt;E72),0,"X"),0)</f>
        <v>0</v>
      </c>
      <c r="B73" s="37">
        <f>IF(Info!$D$7=2,IF(OR($O$5&lt;D72,$O$5&gt;E72),0,"X"),0)</f>
        <v>0</v>
      </c>
      <c r="D73" s="57" t="str">
        <f>Berechnungsmaske!D82</f>
        <v/>
      </c>
      <c r="E73" s="57" t="str">
        <f>Berechnungsmaske!E82</f>
        <v/>
      </c>
      <c r="G73" s="57" t="str">
        <f>Berechnungsmaske!F82</f>
        <v>2</v>
      </c>
      <c r="I73" s="57">
        <f>Berechnungsmaske!G82</f>
        <v>316.8</v>
      </c>
      <c r="J73" s="57">
        <f>Berechnungsmaske!H82</f>
        <v>316.8</v>
      </c>
      <c r="K73" s="57">
        <f>Berechnungsmaske!I82</f>
        <v>316.8</v>
      </c>
      <c r="L73" s="57">
        <f>Berechnungsmaske!J82</f>
        <v>279.39999999999998</v>
      </c>
      <c r="M73" s="57">
        <f>Berechnungsmaske!K82</f>
        <v>272.14999999999998</v>
      </c>
    </row>
    <row r="74" spans="1:13" ht="15" customHeight="1" x14ac:dyDescent="0.2">
      <c r="A74" s="37">
        <f>IF(Info!$D$7=1,IF(OR($Q$5&lt;D74,$Q$5&gt;E74),0,"X"),0)</f>
        <v>0</v>
      </c>
      <c r="B74" s="37">
        <f>IF(Info!$D$7=1,IF(OR($O$5&lt;D74,$O$5&gt;E74),0,"X"),0)</f>
        <v>0</v>
      </c>
      <c r="D74" s="57">
        <f>Berechnungsmaske!D83</f>
        <v>670</v>
      </c>
      <c r="E74" s="57">
        <f>Berechnungsmaske!E83</f>
        <v>689.99</v>
      </c>
      <c r="G74" s="57" t="str">
        <f>Berechnungsmaske!F83</f>
        <v>1</v>
      </c>
      <c r="I74" s="57">
        <f>Berechnungsmaske!G83</f>
        <v>364.48</v>
      </c>
      <c r="J74" s="57">
        <f>Berechnungsmaske!H83</f>
        <v>364.48</v>
      </c>
      <c r="K74" s="57">
        <f>Berechnungsmaske!I83</f>
        <v>364.48</v>
      </c>
      <c r="L74" s="57">
        <f>Berechnungsmaske!J83</f>
        <v>321.20999999999998</v>
      </c>
      <c r="M74" s="57">
        <f>Berechnungsmaske!K83</f>
        <v>313.12</v>
      </c>
    </row>
    <row r="75" spans="1:13" ht="15" customHeight="1" x14ac:dyDescent="0.2">
      <c r="A75" s="37">
        <f>IF(Info!$D$7=2,IF(OR($Q$5&lt;D74,$Q$5&gt;E74),0,"X"),0)</f>
        <v>0</v>
      </c>
      <c r="B75" s="37">
        <f>IF(Info!$D$7=2,IF(OR($O$5&lt;D74,$O$5&gt;E74),0,"X"),0)</f>
        <v>0</v>
      </c>
      <c r="D75" s="57" t="str">
        <f>Berechnungsmaske!D84</f>
        <v/>
      </c>
      <c r="E75" s="57" t="str">
        <f>Berechnungsmaske!E84</f>
        <v/>
      </c>
      <c r="G75" s="57" t="str">
        <f>Berechnungsmaske!F84</f>
        <v>2</v>
      </c>
      <c r="I75" s="57">
        <f>Berechnungsmaske!G84</f>
        <v>326.39999999999998</v>
      </c>
      <c r="J75" s="57">
        <f>Berechnungsmaske!H84</f>
        <v>326.39999999999998</v>
      </c>
      <c r="K75" s="57">
        <f>Berechnungsmaske!I84</f>
        <v>326.39999999999998</v>
      </c>
      <c r="L75" s="57">
        <f>Berechnungsmaske!J84</f>
        <v>287.64999999999998</v>
      </c>
      <c r="M75" s="57">
        <f>Berechnungsmaske!K84</f>
        <v>280.39999999999998</v>
      </c>
    </row>
    <row r="76" spans="1:13" ht="15" customHeight="1" x14ac:dyDescent="0.2">
      <c r="A76" s="37">
        <f>IF(Info!$D$7=1,IF(OR($Q$5&lt;D76,$Q$5&gt;E76),0,"X"),0)</f>
        <v>0</v>
      </c>
      <c r="B76" s="37">
        <f>IF(Info!$D$7=1,IF(OR($O$5&lt;D76,$O$5&gt;E76),0,"X"),0)</f>
        <v>0</v>
      </c>
      <c r="D76" s="57">
        <f>Berechnungsmaske!D85</f>
        <v>690</v>
      </c>
      <c r="E76" s="57">
        <f>Berechnungsmaske!E85</f>
        <v>709.99</v>
      </c>
      <c r="G76" s="57" t="str">
        <f>Berechnungsmaske!F85</f>
        <v>1</v>
      </c>
      <c r="I76" s="57">
        <f>Berechnungsmaske!G85</f>
        <v>375.2</v>
      </c>
      <c r="J76" s="57">
        <f>Berechnungsmaske!H85</f>
        <v>375.2</v>
      </c>
      <c r="K76" s="57">
        <f>Berechnungsmaske!I85</f>
        <v>375.2</v>
      </c>
      <c r="L76" s="57">
        <f>Berechnungsmaske!J85</f>
        <v>330.42</v>
      </c>
      <c r="M76" s="57">
        <f>Berechnungsmaske!K85</f>
        <v>322.33</v>
      </c>
    </row>
    <row r="77" spans="1:13" ht="15" customHeight="1" x14ac:dyDescent="0.2">
      <c r="A77" s="37">
        <f>IF(Info!$D$7=2,IF(OR($Q$5&lt;D76,$Q$5&gt;E76),0,"X"),0)</f>
        <v>0</v>
      </c>
      <c r="B77" s="37">
        <f>IF(Info!$D$7=2,IF(OR($O$5&lt;D76,$O$5&gt;E76),0,"X"),0)</f>
        <v>0</v>
      </c>
      <c r="D77" s="57" t="str">
        <f>Berechnungsmaske!D86</f>
        <v/>
      </c>
      <c r="E77" s="57" t="str">
        <f>Berechnungsmaske!E86</f>
        <v/>
      </c>
      <c r="G77" s="57" t="str">
        <f>Berechnungsmaske!F86</f>
        <v>2</v>
      </c>
      <c r="I77" s="57">
        <f>Berechnungsmaske!G86</f>
        <v>336</v>
      </c>
      <c r="J77" s="57">
        <f>Berechnungsmaske!H86</f>
        <v>336</v>
      </c>
      <c r="K77" s="57">
        <f>Berechnungsmaske!I86</f>
        <v>336</v>
      </c>
      <c r="L77" s="57">
        <f>Berechnungsmaske!J86</f>
        <v>295.89999999999998</v>
      </c>
      <c r="M77" s="57">
        <f>Berechnungsmaske!K86</f>
        <v>288.64999999999998</v>
      </c>
    </row>
    <row r="78" spans="1:13" ht="15" customHeight="1" x14ac:dyDescent="0.2">
      <c r="A78" s="37">
        <f>IF(Info!$D$7=1,IF(OR($Q$5&lt;D78,$Q$5&gt;E78),0,"X"),0)</f>
        <v>0</v>
      </c>
      <c r="B78" s="37">
        <f>IF(Info!$D$7=1,IF(OR($O$5&lt;D78,$O$5&gt;E78),0,"X"),0)</f>
        <v>0</v>
      </c>
      <c r="D78" s="57">
        <f>Berechnungsmaske!D87</f>
        <v>710</v>
      </c>
      <c r="E78" s="57">
        <f>Berechnungsmaske!E87</f>
        <v>729.99</v>
      </c>
      <c r="G78" s="57" t="str">
        <f>Berechnungsmaske!F87</f>
        <v>1</v>
      </c>
      <c r="I78" s="57">
        <f>Berechnungsmaske!G87</f>
        <v>385.92</v>
      </c>
      <c r="J78" s="57">
        <f>Berechnungsmaske!H87</f>
        <v>385.92</v>
      </c>
      <c r="K78" s="57">
        <f>Berechnungsmaske!I87</f>
        <v>385.92</v>
      </c>
      <c r="L78" s="57">
        <f>Berechnungsmaske!J87</f>
        <v>339.64</v>
      </c>
      <c r="M78" s="57">
        <f>Berechnungsmaske!K87</f>
        <v>331.52</v>
      </c>
    </row>
    <row r="79" spans="1:13" ht="15" customHeight="1" x14ac:dyDescent="0.2">
      <c r="A79" s="37">
        <f>IF(Info!$D$7=2,IF(OR($Q$5&lt;D78,$Q$5&gt;E78),0,"X"),0)</f>
        <v>0</v>
      </c>
      <c r="B79" s="37">
        <f>IF(Info!$D$7=2,IF(OR($O$5&lt;D78,$O$5&gt;E78),0,"X"),0)</f>
        <v>0</v>
      </c>
      <c r="D79" s="57" t="str">
        <f>Berechnungsmaske!D88</f>
        <v/>
      </c>
      <c r="E79" s="57" t="str">
        <f>Berechnungsmaske!E88</f>
        <v/>
      </c>
      <c r="G79" s="57" t="str">
        <f>Berechnungsmaske!F88</f>
        <v>2</v>
      </c>
      <c r="I79" s="57">
        <f>Berechnungsmaske!G88</f>
        <v>345.6</v>
      </c>
      <c r="J79" s="57">
        <f>Berechnungsmaske!H88</f>
        <v>345.6</v>
      </c>
      <c r="K79" s="57">
        <f>Berechnungsmaske!I88</f>
        <v>345.6</v>
      </c>
      <c r="L79" s="57">
        <f>Berechnungsmaske!J88</f>
        <v>304.14999999999998</v>
      </c>
      <c r="M79" s="57">
        <f>Berechnungsmaske!K88</f>
        <v>296.89</v>
      </c>
    </row>
    <row r="80" spans="1:13" ht="15" customHeight="1" x14ac:dyDescent="0.2">
      <c r="A80" s="37">
        <f>IF(Info!$D$7=1,IF(OR($Q$5&lt;D80,$Q$5&gt;E80),0,"X"),0)</f>
        <v>0</v>
      </c>
      <c r="B80" s="37">
        <f>IF(Info!$D$7=1,IF(OR($O$5&lt;D80,$O$5&gt;E80),0,"X"),0)</f>
        <v>0</v>
      </c>
      <c r="D80" s="57">
        <f>Berechnungsmaske!D89</f>
        <v>730</v>
      </c>
      <c r="E80" s="57">
        <f>Berechnungsmaske!E89</f>
        <v>749.99</v>
      </c>
      <c r="G80" s="57" t="str">
        <f>Berechnungsmaske!F89</f>
        <v>1</v>
      </c>
      <c r="I80" s="57">
        <f>Berechnungsmaske!G89</f>
        <v>396.64</v>
      </c>
      <c r="J80" s="57">
        <f>Berechnungsmaske!H89</f>
        <v>396.64</v>
      </c>
      <c r="K80" s="57">
        <f>Berechnungsmaske!I89</f>
        <v>396.64</v>
      </c>
      <c r="L80" s="57">
        <f>Berechnungsmaske!J89</f>
        <v>348.85</v>
      </c>
      <c r="M80" s="57">
        <f>Berechnungsmaske!K89</f>
        <v>340.43</v>
      </c>
    </row>
    <row r="81" spans="1:13" ht="15" customHeight="1" x14ac:dyDescent="0.2">
      <c r="A81" s="37">
        <f>IF(Info!$D$7=2,IF(OR($Q$5&lt;D80,$Q$5&gt;E80),0,"X"),0)</f>
        <v>0</v>
      </c>
      <c r="B81" s="37">
        <f>IF(Info!$D$7=2,IF(OR($O$5&lt;D80,$O$5&gt;E80),0,"X"),0)</f>
        <v>0</v>
      </c>
      <c r="D81" s="57" t="str">
        <f>Berechnungsmaske!D90</f>
        <v/>
      </c>
      <c r="E81" s="57" t="str">
        <f>Berechnungsmaske!E90</f>
        <v/>
      </c>
      <c r="G81" s="57" t="str">
        <f>Berechnungsmaske!F90</f>
        <v>2</v>
      </c>
      <c r="I81" s="57">
        <f>Berechnungsmaske!G90</f>
        <v>355.2</v>
      </c>
      <c r="J81" s="57">
        <f>Berechnungsmaske!H90</f>
        <v>355.2</v>
      </c>
      <c r="K81" s="57">
        <f>Berechnungsmaske!I90</f>
        <v>355.2</v>
      </c>
      <c r="L81" s="57">
        <f>Berechnungsmaske!J90</f>
        <v>312.39999999999998</v>
      </c>
      <c r="M81" s="57">
        <f>Berechnungsmaske!K90</f>
        <v>304.87</v>
      </c>
    </row>
    <row r="82" spans="1:13" ht="15" customHeight="1" x14ac:dyDescent="0.2">
      <c r="A82" s="37">
        <f>IF(Info!$D$7=1,IF(OR($Q$5&lt;D82,$Q$5&gt;E82),0,"X"),0)</f>
        <v>0</v>
      </c>
      <c r="B82" s="37">
        <f>IF(Info!$D$7=1,IF(OR($O$5&lt;D82,$O$5&gt;E82),0,"X"),0)</f>
        <v>0</v>
      </c>
      <c r="D82" s="57">
        <f>Berechnungsmaske!D91</f>
        <v>750</v>
      </c>
      <c r="E82" s="57">
        <f>Berechnungsmaske!E91</f>
        <v>769.99</v>
      </c>
      <c r="G82" s="57" t="str">
        <f>Berechnungsmaske!F91</f>
        <v>1</v>
      </c>
      <c r="I82" s="57">
        <f>Berechnungsmaske!G91</f>
        <v>407.36</v>
      </c>
      <c r="J82" s="57">
        <f>Berechnungsmaske!H91</f>
        <v>407.36</v>
      </c>
      <c r="K82" s="57">
        <f>Berechnungsmaske!I91</f>
        <v>407.36</v>
      </c>
      <c r="L82" s="57">
        <f>Berechnungsmaske!J91</f>
        <v>358.06</v>
      </c>
      <c r="M82" s="57">
        <f>Berechnungsmaske!K91</f>
        <v>349.34</v>
      </c>
    </row>
    <row r="83" spans="1:13" ht="15" customHeight="1" x14ac:dyDescent="0.2">
      <c r="A83" s="37">
        <f>IF(Info!$D$7=2,IF(OR($Q$5&lt;D82,$Q$5&gt;E82),0,"X"),0)</f>
        <v>0</v>
      </c>
      <c r="B83" s="37">
        <f>IF(Info!$D$7=2,IF(OR($O$5&lt;D82,$O$5&gt;E82),0,"X"),0)</f>
        <v>0</v>
      </c>
      <c r="D83" s="57" t="str">
        <f>Berechnungsmaske!D92</f>
        <v/>
      </c>
      <c r="E83" s="57" t="str">
        <f>Berechnungsmaske!E92</f>
        <v/>
      </c>
      <c r="G83" s="57" t="str">
        <f>Berechnungsmaske!F92</f>
        <v>2</v>
      </c>
      <c r="I83" s="57">
        <f>Berechnungsmaske!G92</f>
        <v>364.8</v>
      </c>
      <c r="J83" s="57">
        <f>Berechnungsmaske!H92</f>
        <v>364.8</v>
      </c>
      <c r="K83" s="57">
        <f>Berechnungsmaske!I92</f>
        <v>364.8</v>
      </c>
      <c r="L83" s="57">
        <f>Berechnungsmaske!J92</f>
        <v>320.64999999999998</v>
      </c>
      <c r="M83" s="57">
        <f>Berechnungsmaske!K92</f>
        <v>312.85000000000002</v>
      </c>
    </row>
    <row r="84" spans="1:13" ht="15" customHeight="1" x14ac:dyDescent="0.2">
      <c r="A84" s="37">
        <f>IF(Info!$D$7=1,IF(OR($Q$5&lt;D84,$Q$5&gt;E84),0,"X"),0)</f>
        <v>0</v>
      </c>
      <c r="B84" s="37">
        <f>IF(Info!$D$7=1,IF(OR($O$5&lt;D84,$O$5&gt;E84),0,"X"),0)</f>
        <v>0</v>
      </c>
      <c r="D84" s="57">
        <f>Berechnungsmaske!D93</f>
        <v>770</v>
      </c>
      <c r="E84" s="57">
        <f>Berechnungsmaske!E93</f>
        <v>789.99</v>
      </c>
      <c r="G84" s="57" t="str">
        <f>Berechnungsmaske!F93</f>
        <v>1</v>
      </c>
      <c r="I84" s="57">
        <f>Berechnungsmaske!G93</f>
        <v>418.08</v>
      </c>
      <c r="J84" s="57">
        <f>Berechnungsmaske!H93</f>
        <v>418.08</v>
      </c>
      <c r="K84" s="57">
        <f>Berechnungsmaske!I93</f>
        <v>418.08</v>
      </c>
      <c r="L84" s="57">
        <f>Berechnungsmaske!J93</f>
        <v>367.27</v>
      </c>
      <c r="M84" s="57">
        <f>Berechnungsmaske!K93</f>
        <v>358.26</v>
      </c>
    </row>
    <row r="85" spans="1:13" ht="15" customHeight="1" x14ac:dyDescent="0.2">
      <c r="A85" s="37">
        <f>IF(Info!$D$7=2,IF(OR($Q$5&lt;D84,$Q$5&gt;E84),0,"X"),0)</f>
        <v>0</v>
      </c>
      <c r="B85" s="37">
        <f>IF(Info!$D$7=2,IF(OR($O$5&lt;D84,$O$5&gt;E84),0,"X"),0)</f>
        <v>0</v>
      </c>
      <c r="D85" s="57" t="str">
        <f>Berechnungsmaske!D94</f>
        <v/>
      </c>
      <c r="E85" s="57" t="str">
        <f>Berechnungsmaske!E94</f>
        <v/>
      </c>
      <c r="G85" s="57" t="str">
        <f>Berechnungsmaske!F94</f>
        <v>2</v>
      </c>
      <c r="I85" s="57">
        <f>Berechnungsmaske!G94</f>
        <v>374.4</v>
      </c>
      <c r="J85" s="57">
        <f>Berechnungsmaske!H94</f>
        <v>374.4</v>
      </c>
      <c r="K85" s="57">
        <f>Berechnungsmaske!I94</f>
        <v>374.4</v>
      </c>
      <c r="L85" s="57">
        <f>Berechnungsmaske!J94</f>
        <v>328.9</v>
      </c>
      <c r="M85" s="57">
        <f>Berechnungsmaske!K94</f>
        <v>320.83</v>
      </c>
    </row>
    <row r="86" spans="1:13" ht="15" customHeight="1" x14ac:dyDescent="0.2">
      <c r="A86" s="37">
        <f>IF(Info!$D$7=1,IF(OR($Q$5&lt;D86,$Q$5&gt;E86),0,"X"),0)</f>
        <v>0</v>
      </c>
      <c r="B86" s="37">
        <f>IF(Info!$D$7=1,IF(OR($O$5&lt;D86,$O$5&gt;E86),0,"X"),0)</f>
        <v>0</v>
      </c>
      <c r="D86" s="57">
        <f>Berechnungsmaske!D95</f>
        <v>790</v>
      </c>
      <c r="E86" s="57">
        <f>Berechnungsmaske!E95</f>
        <v>809.99</v>
      </c>
      <c r="G86" s="57" t="str">
        <f>Berechnungsmaske!F95</f>
        <v>1</v>
      </c>
      <c r="I86" s="57">
        <f>Berechnungsmaske!G95</f>
        <v>428.8</v>
      </c>
      <c r="J86" s="57">
        <f>Berechnungsmaske!H95</f>
        <v>428.8</v>
      </c>
      <c r="K86" s="57">
        <f>Berechnungsmaske!I95</f>
        <v>428.8</v>
      </c>
      <c r="L86" s="57">
        <f>Berechnungsmaske!J95</f>
        <v>376.49</v>
      </c>
      <c r="M86" s="57">
        <f>Berechnungsmaske!K95</f>
        <v>367.17</v>
      </c>
    </row>
    <row r="87" spans="1:13" ht="15" customHeight="1" x14ac:dyDescent="0.2">
      <c r="A87" s="37">
        <f>IF(Info!$D$7=2,IF(OR($Q$5&lt;D86,$Q$5&gt;E86),0,"X"),0)</f>
        <v>0</v>
      </c>
      <c r="B87" s="37">
        <f>IF(Info!$D$7=2,IF(OR($O$5&lt;D86,$O$5&gt;E86),0,"X"),0)</f>
        <v>0</v>
      </c>
      <c r="D87" s="57" t="str">
        <f>Berechnungsmaske!D96</f>
        <v/>
      </c>
      <c r="E87" s="57" t="str">
        <f>Berechnungsmaske!E96</f>
        <v/>
      </c>
      <c r="G87" s="57" t="str">
        <f>Berechnungsmaske!F96</f>
        <v>2</v>
      </c>
      <c r="I87" s="57">
        <f>Berechnungsmaske!G96</f>
        <v>384</v>
      </c>
      <c r="J87" s="57">
        <f>Berechnungsmaske!H96</f>
        <v>384</v>
      </c>
      <c r="K87" s="57">
        <f>Berechnungsmaske!I96</f>
        <v>384</v>
      </c>
      <c r="L87" s="57">
        <f>Berechnungsmaske!J96</f>
        <v>337.15</v>
      </c>
      <c r="M87" s="57">
        <f>Berechnungsmaske!K96</f>
        <v>328.81</v>
      </c>
    </row>
    <row r="88" spans="1:13" ht="15" customHeight="1" x14ac:dyDescent="0.2">
      <c r="A88" s="37">
        <f>IF(Info!$D$7=1,IF(OR($Q$5&lt;D88,$Q$5&gt;E88),0,"X"),0)</f>
        <v>0</v>
      </c>
      <c r="B88" s="37">
        <f>IF(Info!$D$7=1,IF(OR($O$5&lt;D88,$O$5&gt;E88),0,"X"),0)</f>
        <v>0</v>
      </c>
      <c r="D88" s="57">
        <f>Berechnungsmaske!D97</f>
        <v>810</v>
      </c>
      <c r="E88" s="57">
        <f>Berechnungsmaske!E97</f>
        <v>829.99</v>
      </c>
      <c r="G88" s="57" t="str">
        <f>Berechnungsmaske!F97</f>
        <v>1</v>
      </c>
      <c r="I88" s="57">
        <f>Berechnungsmaske!G97</f>
        <v>439.52</v>
      </c>
      <c r="J88" s="57">
        <f>Berechnungsmaske!H97</f>
        <v>439.52</v>
      </c>
      <c r="K88" s="57">
        <f>Berechnungsmaske!I97</f>
        <v>439.52</v>
      </c>
      <c r="L88" s="57">
        <f>Berechnungsmaske!J97</f>
        <v>385.7</v>
      </c>
      <c r="M88" s="57">
        <f>Berechnungsmaske!K97</f>
        <v>376.08</v>
      </c>
    </row>
    <row r="89" spans="1:13" ht="15" customHeight="1" x14ac:dyDescent="0.2">
      <c r="A89" s="37">
        <f>IF(Info!$D$7=2,IF(OR($Q$5&lt;D88,$Q$5&gt;E88),0,"X"),0)</f>
        <v>0</v>
      </c>
      <c r="B89" s="37">
        <f>IF(Info!$D$7=2,IF(OR($O$5&lt;D88,$O$5&gt;E88),0,"X"),0)</f>
        <v>0</v>
      </c>
      <c r="D89" s="57" t="str">
        <f>Berechnungsmaske!D98</f>
        <v/>
      </c>
      <c r="E89" s="57" t="str">
        <f>Berechnungsmaske!E98</f>
        <v/>
      </c>
      <c r="G89" s="57" t="str">
        <f>Berechnungsmaske!F98</f>
        <v>2</v>
      </c>
      <c r="I89" s="57">
        <f>Berechnungsmaske!G98</f>
        <v>393.6</v>
      </c>
      <c r="J89" s="57">
        <f>Berechnungsmaske!H98</f>
        <v>393.6</v>
      </c>
      <c r="K89" s="57">
        <f>Berechnungsmaske!I98</f>
        <v>393.6</v>
      </c>
      <c r="L89" s="57">
        <f>Berechnungsmaske!J98</f>
        <v>345.4</v>
      </c>
      <c r="M89" s="57">
        <f>Berechnungsmaske!K98</f>
        <v>336.79</v>
      </c>
    </row>
    <row r="90" spans="1:13" ht="15" customHeight="1" x14ac:dyDescent="0.2">
      <c r="A90" s="37">
        <f>IF(Info!$D$7=1,IF(OR($Q$5&lt;D90,$Q$5&gt;E90),0,"X"),0)</f>
        <v>0</v>
      </c>
      <c r="B90" s="37">
        <f>IF(Info!$D$7=1,IF(OR($O$5&lt;D90,$O$5&gt;E90),0,"X"),0)</f>
        <v>0</v>
      </c>
      <c r="D90" s="57">
        <f>Berechnungsmaske!D99</f>
        <v>830</v>
      </c>
      <c r="E90" s="57">
        <f>Berechnungsmaske!E99</f>
        <v>849.99</v>
      </c>
      <c r="G90" s="57" t="str">
        <f>Berechnungsmaske!F99</f>
        <v>1</v>
      </c>
      <c r="I90" s="57">
        <f>Berechnungsmaske!G99</f>
        <v>450.24</v>
      </c>
      <c r="J90" s="57">
        <f>Berechnungsmaske!H99</f>
        <v>450.24</v>
      </c>
      <c r="K90" s="57">
        <f>Berechnungsmaske!I99</f>
        <v>450.24</v>
      </c>
      <c r="L90" s="57">
        <f>Berechnungsmaske!J99</f>
        <v>394.7</v>
      </c>
      <c r="M90" s="57">
        <f>Berechnungsmaske!K99</f>
        <v>384.99</v>
      </c>
    </row>
    <row r="91" spans="1:13" ht="15" customHeight="1" x14ac:dyDescent="0.2">
      <c r="A91" s="37">
        <f>IF(Info!$D$7=2,IF(OR($Q$5&lt;D90,$Q$5&gt;E90),0,"X"),0)</f>
        <v>0</v>
      </c>
      <c r="B91" s="37">
        <f>IF(Info!$D$7=2,IF(OR($O$5&lt;D90,$O$5&gt;E90),0,"X"),0)</f>
        <v>0</v>
      </c>
      <c r="D91" s="57" t="str">
        <f>Berechnungsmaske!D100</f>
        <v/>
      </c>
      <c r="E91" s="57" t="str">
        <f>Berechnungsmaske!E100</f>
        <v/>
      </c>
      <c r="G91" s="57" t="str">
        <f>Berechnungsmaske!F100</f>
        <v>2</v>
      </c>
      <c r="I91" s="57">
        <f>Berechnungsmaske!G100</f>
        <v>403.2</v>
      </c>
      <c r="J91" s="57">
        <f>Berechnungsmaske!H100</f>
        <v>403.2</v>
      </c>
      <c r="K91" s="57">
        <f>Berechnungsmaske!I100</f>
        <v>403.2</v>
      </c>
      <c r="L91" s="57">
        <f>Berechnungsmaske!J100</f>
        <v>353.47</v>
      </c>
      <c r="M91" s="57">
        <f>Berechnungsmaske!K100</f>
        <v>344.77</v>
      </c>
    </row>
    <row r="92" spans="1:13" ht="15" customHeight="1" x14ac:dyDescent="0.2">
      <c r="A92" s="37">
        <f>IF(Info!$D$7=1,IF(OR($Q$5&lt;D92,$Q$5&gt;E92),0,"X"),0)</f>
        <v>0</v>
      </c>
      <c r="B92" s="37">
        <f>IF(Info!$D$7=1,IF(OR($O$5&lt;D92,$O$5&gt;E92),0,"X"),0)</f>
        <v>0</v>
      </c>
      <c r="D92" s="57">
        <f>Berechnungsmaske!D101</f>
        <v>850</v>
      </c>
      <c r="E92" s="57">
        <f>Berechnungsmaske!E101</f>
        <v>869.99</v>
      </c>
      <c r="G92" s="57" t="str">
        <f>Berechnungsmaske!F101</f>
        <v>1</v>
      </c>
      <c r="I92" s="57">
        <f>Berechnungsmaske!G101</f>
        <v>460.96</v>
      </c>
      <c r="J92" s="57">
        <f>Berechnungsmaske!H101</f>
        <v>460.96</v>
      </c>
      <c r="K92" s="57">
        <f>Berechnungsmaske!I101</f>
        <v>460.96</v>
      </c>
      <c r="L92" s="57">
        <f>Berechnungsmaske!J101</f>
        <v>403.61</v>
      </c>
      <c r="M92" s="57">
        <f>Berechnungsmaske!K101</f>
        <v>393.9</v>
      </c>
    </row>
    <row r="93" spans="1:13" ht="15" customHeight="1" x14ac:dyDescent="0.2">
      <c r="A93" s="37">
        <f>IF(Info!$D$7=2,IF(OR($Q$5&lt;D92,$Q$5&gt;E92),0,"X"),0)</f>
        <v>0</v>
      </c>
      <c r="B93" s="37">
        <f>IF(Info!$D$7=2,IF(OR($O$5&lt;D92,$O$5&gt;E92),0,"X"),0)</f>
        <v>0</v>
      </c>
      <c r="D93" s="57" t="str">
        <f>Berechnungsmaske!D102</f>
        <v/>
      </c>
      <c r="E93" s="57" t="str">
        <f>Berechnungsmaske!E102</f>
        <v/>
      </c>
      <c r="G93" s="57" t="str">
        <f>Berechnungsmaske!F102</f>
        <v>2</v>
      </c>
      <c r="I93" s="57">
        <f>Berechnungsmaske!G102</f>
        <v>412.8</v>
      </c>
      <c r="J93" s="57">
        <f>Berechnungsmaske!H102</f>
        <v>412.8</v>
      </c>
      <c r="K93" s="57">
        <f>Berechnungsmaske!I102</f>
        <v>412.8</v>
      </c>
      <c r="L93" s="57">
        <f>Berechnungsmaske!J102</f>
        <v>361.45</v>
      </c>
      <c r="M93" s="57">
        <f>Berechnungsmaske!K102</f>
        <v>352.75</v>
      </c>
    </row>
    <row r="94" spans="1:13" ht="15" customHeight="1" x14ac:dyDescent="0.2">
      <c r="A94" s="37">
        <f>IF(Info!$D$7=1,IF(OR($Q$5&lt;D94,$Q$5&gt;E94),0,"X"),0)</f>
        <v>0</v>
      </c>
      <c r="B94" s="37">
        <f>IF(Info!$D$7=1,IF(OR($O$5&lt;D94,$O$5&gt;E94),0,"X"),0)</f>
        <v>0</v>
      </c>
      <c r="D94" s="57">
        <f>Berechnungsmaske!D103</f>
        <v>870</v>
      </c>
      <c r="E94" s="57">
        <f>Berechnungsmaske!E103</f>
        <v>889.99</v>
      </c>
      <c r="G94" s="57" t="str">
        <f>Berechnungsmaske!F103</f>
        <v>1</v>
      </c>
      <c r="I94" s="57">
        <f>Berechnungsmaske!G103</f>
        <v>471.68</v>
      </c>
      <c r="J94" s="57">
        <f>Berechnungsmaske!H103</f>
        <v>471.68</v>
      </c>
      <c r="K94" s="57">
        <f>Berechnungsmaske!I103</f>
        <v>471.68</v>
      </c>
      <c r="L94" s="57">
        <f>Berechnungsmaske!J103</f>
        <v>412.53</v>
      </c>
      <c r="M94" s="57">
        <f>Berechnungsmaske!K103</f>
        <v>402.81</v>
      </c>
    </row>
    <row r="95" spans="1:13" ht="15" customHeight="1" x14ac:dyDescent="0.2">
      <c r="A95" s="37">
        <f>IF(Info!$D$7=2,IF(OR($Q$5&lt;D94,$Q$5&gt;E94),0,"X"),0)</f>
        <v>0</v>
      </c>
      <c r="B95" s="37">
        <f>IF(Info!$D$7=2,IF(OR($O$5&lt;D94,$O$5&gt;E94),0,"X"),0)</f>
        <v>0</v>
      </c>
      <c r="D95" s="57" t="str">
        <f>Berechnungsmaske!D104</f>
        <v/>
      </c>
      <c r="E95" s="57" t="str">
        <f>Berechnungsmaske!E104</f>
        <v/>
      </c>
      <c r="G95" s="57" t="str">
        <f>Berechnungsmaske!F104</f>
        <v>2</v>
      </c>
      <c r="I95" s="57">
        <f>Berechnungsmaske!G104</f>
        <v>422.4</v>
      </c>
      <c r="J95" s="57">
        <f>Berechnungsmaske!H104</f>
        <v>422.4</v>
      </c>
      <c r="K95" s="57">
        <f>Berechnungsmaske!I104</f>
        <v>422.4</v>
      </c>
      <c r="L95" s="57">
        <f>Berechnungsmaske!J104</f>
        <v>369.43</v>
      </c>
      <c r="M95" s="57">
        <f>Berechnungsmaske!K104</f>
        <v>360.73</v>
      </c>
    </row>
    <row r="96" spans="1:13" ht="15" customHeight="1" x14ac:dyDescent="0.2">
      <c r="A96" s="37">
        <f>IF(Info!$D$7=1,IF(OR($Q$5&lt;D96,$Q$5&gt;E96),0,"X"),0)</f>
        <v>0</v>
      </c>
      <c r="B96" s="37">
        <f>IF(Info!$D$7=1,IF(OR($O$5&lt;D96,$O$5&gt;E96),0,"X"),0)</f>
        <v>0</v>
      </c>
      <c r="D96" s="57">
        <f>Berechnungsmaske!D105</f>
        <v>890</v>
      </c>
      <c r="E96" s="57">
        <f>Berechnungsmaske!E105</f>
        <v>909.99</v>
      </c>
      <c r="G96" s="57" t="str">
        <f>Berechnungsmaske!F105</f>
        <v>1</v>
      </c>
      <c r="I96" s="57">
        <f>Berechnungsmaske!G105</f>
        <v>482.4</v>
      </c>
      <c r="J96" s="57">
        <f>Berechnungsmaske!H105</f>
        <v>482.4</v>
      </c>
      <c r="K96" s="57">
        <f>Berechnungsmaske!I105</f>
        <v>482.4</v>
      </c>
      <c r="L96" s="57">
        <f>Berechnungsmaske!J105</f>
        <v>421.44</v>
      </c>
      <c r="M96" s="57">
        <f>Berechnungsmaske!K105</f>
        <v>411.65</v>
      </c>
    </row>
    <row r="97" spans="1:13" ht="15" customHeight="1" x14ac:dyDescent="0.2">
      <c r="A97" s="37">
        <f>IF(Info!$D$7=2,IF(OR($Q$5&lt;D96,$Q$5&gt;E96),0,"X"),0)</f>
        <v>0</v>
      </c>
      <c r="B97" s="37">
        <f>IF(Info!$D$7=2,IF(OR($O$5&lt;D96,$O$5&gt;E96),0,"X"),0)</f>
        <v>0</v>
      </c>
      <c r="D97" s="57" t="str">
        <f>Berechnungsmaske!D106</f>
        <v/>
      </c>
      <c r="E97" s="57" t="str">
        <f>Berechnungsmaske!E106</f>
        <v/>
      </c>
      <c r="G97" s="57" t="str">
        <f>Berechnungsmaske!F106</f>
        <v>2</v>
      </c>
      <c r="I97" s="57">
        <f>Berechnungsmaske!G106</f>
        <v>432</v>
      </c>
      <c r="J97" s="57">
        <f>Berechnungsmaske!H106</f>
        <v>432</v>
      </c>
      <c r="K97" s="57">
        <f>Berechnungsmaske!I106</f>
        <v>432</v>
      </c>
      <c r="L97" s="57">
        <f>Berechnungsmaske!J106</f>
        <v>377.41</v>
      </c>
      <c r="M97" s="57">
        <f>Berechnungsmaske!K106</f>
        <v>368.64</v>
      </c>
    </row>
    <row r="98" spans="1:13" ht="15" customHeight="1" x14ac:dyDescent="0.2">
      <c r="A98" s="37">
        <f>IF(Info!$D$7=1,IF(OR($Q$5&lt;D98,$Q$5&gt;E98),0,"X"),0)</f>
        <v>0</v>
      </c>
      <c r="B98" s="37">
        <f>IF(Info!$D$7=1,IF(OR($O$5&lt;D98,$O$5&gt;E98),0,"X"),0)</f>
        <v>0</v>
      </c>
      <c r="D98" s="57">
        <f>Berechnungsmaske!D107</f>
        <v>910</v>
      </c>
      <c r="E98" s="57">
        <f>Berechnungsmaske!E107</f>
        <v>929.99</v>
      </c>
      <c r="G98" s="57" t="str">
        <f>Berechnungsmaske!F107</f>
        <v>1</v>
      </c>
      <c r="I98" s="57">
        <f>Berechnungsmaske!G107</f>
        <v>493.12</v>
      </c>
      <c r="J98" s="57">
        <f>Berechnungsmaske!H107</f>
        <v>493.12</v>
      </c>
      <c r="K98" s="57">
        <f>Berechnungsmaske!I107</f>
        <v>493.12</v>
      </c>
      <c r="L98" s="57">
        <f>Berechnungsmaske!J107</f>
        <v>430.35</v>
      </c>
      <c r="M98" s="57">
        <f>Berechnungsmaske!K107</f>
        <v>420.56</v>
      </c>
    </row>
    <row r="99" spans="1:13" ht="15" customHeight="1" x14ac:dyDescent="0.2">
      <c r="A99" s="37">
        <f>IF(Info!$D$7=2,IF(OR($Q$5&lt;D98,$Q$5&gt;E98),0,"X"),0)</f>
        <v>0</v>
      </c>
      <c r="B99" s="37">
        <f>IF(Info!$D$7=2,IF(OR($O$5&lt;D98,$O$5&gt;E98),0,"X"),0)</f>
        <v>0</v>
      </c>
      <c r="D99" s="57" t="str">
        <f>Berechnungsmaske!D108</f>
        <v/>
      </c>
      <c r="E99" s="57" t="str">
        <f>Berechnungsmaske!E108</f>
        <v/>
      </c>
      <c r="G99" s="57" t="str">
        <f>Berechnungsmaske!F108</f>
        <v>2</v>
      </c>
      <c r="I99" s="57">
        <f>Berechnungsmaske!G108</f>
        <v>441.6</v>
      </c>
      <c r="J99" s="57">
        <f>Berechnungsmaske!H108</f>
        <v>441.6</v>
      </c>
      <c r="K99" s="57">
        <f>Berechnungsmaske!I108</f>
        <v>441.6</v>
      </c>
      <c r="L99" s="57">
        <f>Berechnungsmaske!J108</f>
        <v>385.39</v>
      </c>
      <c r="M99" s="57">
        <f>Berechnungsmaske!K108</f>
        <v>376.62</v>
      </c>
    </row>
    <row r="100" spans="1:13" ht="15" customHeight="1" x14ac:dyDescent="0.2">
      <c r="A100" s="37">
        <f>IF(Info!$D$7=1,IF(OR($Q$5&lt;D100,$Q$5&gt;E100),0,"X"),0)</f>
        <v>0</v>
      </c>
      <c r="B100" s="37">
        <f>IF(Info!$D$7=1,IF(OR($O$5&lt;D100,$O$5&gt;E100),0,"X"),0)</f>
        <v>0</v>
      </c>
      <c r="D100" s="57">
        <f>Berechnungsmaske!D109</f>
        <v>930</v>
      </c>
      <c r="E100" s="57">
        <f>Berechnungsmaske!E109</f>
        <v>949.99</v>
      </c>
      <c r="G100" s="57" t="str">
        <f>Berechnungsmaske!F109</f>
        <v>1</v>
      </c>
      <c r="I100" s="57">
        <f>Berechnungsmaske!G109</f>
        <v>503.84</v>
      </c>
      <c r="J100" s="57">
        <f>Berechnungsmaske!H109</f>
        <v>503.84</v>
      </c>
      <c r="K100" s="57">
        <f>Berechnungsmaske!I109</f>
        <v>503.84</v>
      </c>
      <c r="L100" s="57">
        <f>Berechnungsmaske!J109</f>
        <v>439.19</v>
      </c>
      <c r="M100" s="57">
        <f>Berechnungsmaske!K109</f>
        <v>429.47</v>
      </c>
    </row>
    <row r="101" spans="1:13" ht="15" customHeight="1" x14ac:dyDescent="0.2">
      <c r="A101" s="37">
        <f>IF(Info!$D$7=2,IF(OR($Q$5&lt;D100,$Q$5&gt;E100),0,"X"),0)</f>
        <v>0</v>
      </c>
      <c r="B101" s="37">
        <f>IF(Info!$D$7=2,IF(OR($O$5&lt;D100,$O$5&gt;E100),0,"X"),0)</f>
        <v>0</v>
      </c>
      <c r="D101" s="57" t="str">
        <f>Berechnungsmaske!D110</f>
        <v/>
      </c>
      <c r="E101" s="57" t="str">
        <f>Berechnungsmaske!E110</f>
        <v/>
      </c>
      <c r="G101" s="57" t="str">
        <f>Berechnungsmaske!F110</f>
        <v>2</v>
      </c>
      <c r="I101" s="57">
        <f>Berechnungsmaske!G110</f>
        <v>451.2</v>
      </c>
      <c r="J101" s="57">
        <f>Berechnungsmaske!H110</f>
        <v>451.2</v>
      </c>
      <c r="K101" s="57">
        <f>Berechnungsmaske!I110</f>
        <v>451.2</v>
      </c>
      <c r="L101" s="57">
        <f>Berechnungsmaske!J110</f>
        <v>393.31</v>
      </c>
      <c r="M101" s="57">
        <f>Berechnungsmaske!K110</f>
        <v>384.6</v>
      </c>
    </row>
    <row r="102" spans="1:13" ht="15" customHeight="1" x14ac:dyDescent="0.2">
      <c r="A102" s="37">
        <f>IF(Info!$D$7=1,IF(OR($Q$5&lt;D102,$Q$5&gt;E102),0,"X"),0)</f>
        <v>0</v>
      </c>
      <c r="B102" s="37">
        <f>IF(Info!$D$7=1,IF(OR($O$5&lt;D102,$O$5&gt;E102),0,"X"),0)</f>
        <v>0</v>
      </c>
      <c r="D102" s="57">
        <f>Berechnungsmaske!D111</f>
        <v>950</v>
      </c>
      <c r="E102" s="57">
        <f>Berechnungsmaske!E111</f>
        <v>969.99</v>
      </c>
      <c r="G102" s="57" t="str">
        <f>Berechnungsmaske!F111</f>
        <v>1</v>
      </c>
      <c r="I102" s="57">
        <f>Berechnungsmaske!G111</f>
        <v>514.55999999999995</v>
      </c>
      <c r="J102" s="57">
        <f>Berechnungsmaske!H111</f>
        <v>514.55999999999995</v>
      </c>
      <c r="K102" s="57">
        <f>Berechnungsmaske!I111</f>
        <v>514.55999999999995</v>
      </c>
      <c r="L102" s="57">
        <f>Berechnungsmaske!J111</f>
        <v>448.1</v>
      </c>
      <c r="M102" s="57">
        <f>Berechnungsmaske!K111</f>
        <v>438.38</v>
      </c>
    </row>
    <row r="103" spans="1:13" ht="15" customHeight="1" x14ac:dyDescent="0.2">
      <c r="A103" s="37">
        <f>IF(Info!$D$7=2,IF(OR($Q$5&lt;D102,$Q$5&gt;E102),0,"X"),0)</f>
        <v>0</v>
      </c>
      <c r="B103" s="37">
        <f>IF(Info!$D$7=2,IF(OR($O$5&lt;D102,$O$5&gt;E102),0,"X"),0)</f>
        <v>0</v>
      </c>
      <c r="D103" s="57" t="str">
        <f>Berechnungsmaske!D112</f>
        <v/>
      </c>
      <c r="E103" s="57" t="str">
        <f>Berechnungsmaske!E112</f>
        <v/>
      </c>
      <c r="G103" s="57" t="str">
        <f>Berechnungsmaske!F112</f>
        <v>2</v>
      </c>
      <c r="I103" s="57">
        <f>Berechnungsmaske!G112</f>
        <v>460.8</v>
      </c>
      <c r="J103" s="57">
        <f>Berechnungsmaske!H112</f>
        <v>460.8</v>
      </c>
      <c r="K103" s="57">
        <f>Berechnungsmaske!I112</f>
        <v>460.8</v>
      </c>
      <c r="L103" s="57">
        <f>Berechnungsmaske!J112</f>
        <v>401.29</v>
      </c>
      <c r="M103" s="57">
        <f>Berechnungsmaske!K112</f>
        <v>392.58</v>
      </c>
    </row>
    <row r="104" spans="1:13" ht="15" customHeight="1" x14ac:dyDescent="0.2">
      <c r="A104" s="37">
        <f>IF(Info!$D$7=1,IF(OR($Q$5&lt;D104,$Q$5&gt;E104),0,"X"),0)</f>
        <v>0</v>
      </c>
      <c r="B104" s="37">
        <f>IF(Info!$D$7=1,IF(OR($O$5&lt;D104,$O$5&gt;E104),0,"X"),0)</f>
        <v>0</v>
      </c>
      <c r="D104" s="57">
        <f>Berechnungsmaske!D113</f>
        <v>970</v>
      </c>
      <c r="E104" s="57">
        <f>Berechnungsmaske!E113</f>
        <v>989.99</v>
      </c>
      <c r="G104" s="57" t="str">
        <f>Berechnungsmaske!F113</f>
        <v>1</v>
      </c>
      <c r="I104" s="57">
        <f>Berechnungsmaske!G113</f>
        <v>525.28</v>
      </c>
      <c r="J104" s="57">
        <f>Berechnungsmaske!H113</f>
        <v>525.28</v>
      </c>
      <c r="K104" s="57">
        <f>Berechnungsmaske!I113</f>
        <v>525.28</v>
      </c>
      <c r="L104" s="57">
        <f>Berechnungsmaske!J113</f>
        <v>457.01</v>
      </c>
      <c r="M104" s="57">
        <f>Berechnungsmaske!K113</f>
        <v>447.29</v>
      </c>
    </row>
    <row r="105" spans="1:13" ht="15" customHeight="1" x14ac:dyDescent="0.2">
      <c r="A105" s="37">
        <f>IF(Info!$D$7=2,IF(OR($Q$5&lt;D104,$Q$5&gt;E104),0,"X"),0)</f>
        <v>0</v>
      </c>
      <c r="B105" s="37">
        <f>IF(Info!$D$7=2,IF(OR($O$5&lt;D104,$O$5&gt;E104),0,"X"),0)</f>
        <v>0</v>
      </c>
      <c r="D105" s="57" t="str">
        <f>Berechnungsmaske!D114</f>
        <v/>
      </c>
      <c r="E105" s="57" t="str">
        <f>Berechnungsmaske!E114</f>
        <v/>
      </c>
      <c r="G105" s="57" t="str">
        <f>Berechnungsmaske!F114</f>
        <v>2</v>
      </c>
      <c r="I105" s="57">
        <f>Berechnungsmaske!G114</f>
        <v>470.4</v>
      </c>
      <c r="J105" s="57">
        <f>Berechnungsmaske!H114</f>
        <v>470.4</v>
      </c>
      <c r="K105" s="57">
        <f>Berechnungsmaske!I114</f>
        <v>470.4</v>
      </c>
      <c r="L105" s="57">
        <f>Berechnungsmaske!J114</f>
        <v>409.27</v>
      </c>
      <c r="M105" s="57">
        <f>Berechnungsmaske!K114</f>
        <v>400.56</v>
      </c>
    </row>
    <row r="106" spans="1:13" ht="15" customHeight="1" x14ac:dyDescent="0.2">
      <c r="A106" s="37">
        <f>IF(Info!$D$7=1,IF(OR($Q$5&lt;D106,$Q$5&gt;E106),0,"X"),0)</f>
        <v>0</v>
      </c>
      <c r="B106" s="37">
        <f>IF(Info!$D$7=1,IF(OR($O$5&lt;D106,$O$5&gt;E106),0,"X"),0)</f>
        <v>0</v>
      </c>
      <c r="D106" s="57">
        <f>Berechnungsmaske!D115</f>
        <v>990</v>
      </c>
      <c r="E106" s="57">
        <f>Berechnungsmaske!E115</f>
        <v>1009.99</v>
      </c>
      <c r="G106" s="57" t="str">
        <f>Berechnungsmaske!F115</f>
        <v>1</v>
      </c>
      <c r="I106" s="57">
        <f>Berechnungsmaske!G115</f>
        <v>536</v>
      </c>
      <c r="J106" s="57">
        <f>Berechnungsmaske!H115</f>
        <v>536</v>
      </c>
      <c r="K106" s="57">
        <f>Berechnungsmaske!I115</f>
        <v>536</v>
      </c>
      <c r="L106" s="57">
        <f>Berechnungsmaske!J115</f>
        <v>465.92</v>
      </c>
      <c r="M106" s="57">
        <f>Berechnungsmaske!K115</f>
        <v>456.3</v>
      </c>
    </row>
    <row r="107" spans="1:13" ht="15" customHeight="1" x14ac:dyDescent="0.2">
      <c r="A107" s="37">
        <f>IF(Info!$D$7=2,IF(OR($Q$5&lt;D106,$Q$5&gt;E106),0,"X"),0)</f>
        <v>0</v>
      </c>
      <c r="B107" s="37">
        <f>IF(Info!$D$7=2,IF(OR($O$5&lt;D106,$O$5&gt;E106),0,"X"),0)</f>
        <v>0</v>
      </c>
      <c r="D107" s="57" t="str">
        <f>Berechnungsmaske!D116</f>
        <v/>
      </c>
      <c r="E107" s="57" t="str">
        <f>Berechnungsmaske!E116</f>
        <v/>
      </c>
      <c r="G107" s="57" t="str">
        <f>Berechnungsmaske!F116</f>
        <v>2</v>
      </c>
      <c r="I107" s="57">
        <f>Berechnungsmaske!G116</f>
        <v>480</v>
      </c>
      <c r="J107" s="57">
        <f>Berechnungsmaske!H116</f>
        <v>480</v>
      </c>
      <c r="K107" s="57">
        <f>Berechnungsmaske!I116</f>
        <v>480</v>
      </c>
      <c r="L107" s="57">
        <f>Berechnungsmaske!J116</f>
        <v>417.25</v>
      </c>
      <c r="M107" s="57">
        <f>Berechnungsmaske!K116</f>
        <v>408.63</v>
      </c>
    </row>
    <row r="108" spans="1:13" ht="15" customHeight="1" x14ac:dyDescent="0.2">
      <c r="A108" s="37">
        <f>IF(Info!$D$7=1,IF(OR($Q$5&lt;D108,$Q$5&gt;E108),0,"X"),0)</f>
        <v>0</v>
      </c>
      <c r="B108" s="37">
        <f>IF(Info!$D$7=1,IF(OR($O$5&lt;D108,$O$5&gt;E108),0,"X"),0)</f>
        <v>0</v>
      </c>
      <c r="D108" s="57">
        <f>Berechnungsmaske!D117</f>
        <v>1010</v>
      </c>
      <c r="E108" s="57">
        <f>Berechnungsmaske!E117</f>
        <v>1029.99</v>
      </c>
      <c r="G108" s="57" t="str">
        <f>Berechnungsmaske!F117</f>
        <v>1</v>
      </c>
      <c r="I108" s="57">
        <f>Berechnungsmaske!G117</f>
        <v>546.72</v>
      </c>
      <c r="J108" s="57">
        <f>Berechnungsmaske!H117</f>
        <v>546.72</v>
      </c>
      <c r="K108" s="57">
        <f>Berechnungsmaske!I117</f>
        <v>546.72</v>
      </c>
      <c r="L108" s="57">
        <f>Berechnungsmaske!J117</f>
        <v>474.84</v>
      </c>
      <c r="M108" s="57">
        <f>Berechnungsmaske!K117</f>
        <v>465.44</v>
      </c>
    </row>
    <row r="109" spans="1:13" ht="15" customHeight="1" x14ac:dyDescent="0.2">
      <c r="A109" s="37">
        <f>IF(Info!$D$7=2,IF(OR($Q$5&lt;D108,$Q$5&gt;E108),0,"X"),0)</f>
        <v>0</v>
      </c>
      <c r="B109" s="37">
        <f>IF(Info!$D$7=2,IF(OR($O$5&lt;D108,$O$5&gt;E108),0,"X"),0)</f>
        <v>0</v>
      </c>
      <c r="D109" s="57" t="str">
        <f>Berechnungsmaske!D118</f>
        <v/>
      </c>
      <c r="E109" s="57" t="str">
        <f>Berechnungsmaske!E118</f>
        <v/>
      </c>
      <c r="G109" s="57" t="str">
        <f>Berechnungsmaske!F118</f>
        <v>2</v>
      </c>
      <c r="I109" s="57">
        <f>Berechnungsmaske!G118</f>
        <v>489.6</v>
      </c>
      <c r="J109" s="57">
        <f>Berechnungsmaske!H118</f>
        <v>489.6</v>
      </c>
      <c r="K109" s="57">
        <f>Berechnungsmaske!I118</f>
        <v>489.6</v>
      </c>
      <c r="L109" s="57">
        <f>Berechnungsmaske!J118</f>
        <v>425.23</v>
      </c>
      <c r="M109" s="57">
        <f>Berechnungsmaske!K118</f>
        <v>416.81</v>
      </c>
    </row>
    <row r="110" spans="1:13" ht="15" customHeight="1" x14ac:dyDescent="0.2">
      <c r="A110" s="37">
        <f>IF(Info!$D$7=1,IF(OR($Q$5&lt;D110,$Q$5&gt;E110),0,"X"),0)</f>
        <v>0</v>
      </c>
      <c r="B110" s="37">
        <f>IF(Info!$D$7=1,IF(OR($O$5&lt;D110,$O$5&gt;E110),0,"X"),0)</f>
        <v>0</v>
      </c>
      <c r="D110" s="57">
        <f>Berechnungsmaske!D119</f>
        <v>1030</v>
      </c>
      <c r="E110" s="57">
        <f>Berechnungsmaske!E119</f>
        <v>1049.99</v>
      </c>
      <c r="G110" s="57" t="str">
        <f>Berechnungsmaske!F119</f>
        <v>1</v>
      </c>
      <c r="I110" s="57">
        <f>Berechnungsmaske!G119</f>
        <v>557.44000000000005</v>
      </c>
      <c r="J110" s="57">
        <f>Berechnungsmaske!H119</f>
        <v>557.44000000000005</v>
      </c>
      <c r="K110" s="57">
        <f>Berechnungsmaske!I119</f>
        <v>557.44000000000005</v>
      </c>
      <c r="L110" s="57">
        <f>Berechnungsmaske!J119</f>
        <v>483.75</v>
      </c>
      <c r="M110" s="57">
        <f>Berechnungsmaske!K119</f>
        <v>474.57</v>
      </c>
    </row>
    <row r="111" spans="1:13" ht="15" customHeight="1" x14ac:dyDescent="0.2">
      <c r="A111" s="37">
        <f>IF(Info!$D$7=2,IF(OR($Q$5&lt;D110,$Q$5&gt;E110),0,"X"),0)</f>
        <v>0</v>
      </c>
      <c r="B111" s="37">
        <f>IF(Info!$D$7=2,IF(OR($O$5&lt;D110,$O$5&gt;E110),0,"X"),0)</f>
        <v>0</v>
      </c>
      <c r="D111" s="57" t="str">
        <f>Berechnungsmaske!D120</f>
        <v/>
      </c>
      <c r="E111" s="57" t="str">
        <f>Berechnungsmaske!E120</f>
        <v/>
      </c>
      <c r="G111" s="57" t="str">
        <f>Berechnungsmaske!F120</f>
        <v>2</v>
      </c>
      <c r="I111" s="57">
        <f>Berechnungsmaske!G120</f>
        <v>499.2</v>
      </c>
      <c r="J111" s="57">
        <f>Berechnungsmaske!H120</f>
        <v>499.2</v>
      </c>
      <c r="K111" s="57">
        <f>Berechnungsmaske!I120</f>
        <v>499.2</v>
      </c>
      <c r="L111" s="57">
        <f>Berechnungsmaske!J120</f>
        <v>433.21</v>
      </c>
      <c r="M111" s="57">
        <f>Berechnungsmaske!K120</f>
        <v>424.99</v>
      </c>
    </row>
    <row r="112" spans="1:13" ht="15" customHeight="1" x14ac:dyDescent="0.2">
      <c r="A112" s="37">
        <f>IF(Info!$D$7=1,IF(OR($Q$5&lt;D112,$Q$5&gt;E112),0,"X"),0)</f>
        <v>0</v>
      </c>
      <c r="B112" s="37">
        <f>IF(Info!$D$7=1,IF(OR($O$5&lt;D112,$O$5&gt;E112),0,"X"),0)</f>
        <v>0</v>
      </c>
      <c r="D112" s="57">
        <f>Berechnungsmaske!D121</f>
        <v>1050</v>
      </c>
      <c r="E112" s="57">
        <f>Berechnungsmaske!E121</f>
        <v>1069.99</v>
      </c>
      <c r="G112" s="57" t="str">
        <f>Berechnungsmaske!F121</f>
        <v>1</v>
      </c>
      <c r="I112" s="57">
        <f>Berechnungsmaske!G121</f>
        <v>568.16</v>
      </c>
      <c r="J112" s="57">
        <f>Berechnungsmaske!H121</f>
        <v>568.16</v>
      </c>
      <c r="K112" s="57">
        <f>Berechnungsmaske!I121</f>
        <v>568.16</v>
      </c>
      <c r="L112" s="57">
        <f>Berechnungsmaske!J121</f>
        <v>492.66</v>
      </c>
      <c r="M112" s="57">
        <f>Berechnungsmaske!K121</f>
        <v>483.69</v>
      </c>
    </row>
    <row r="113" spans="1:13" ht="15" customHeight="1" x14ac:dyDescent="0.2">
      <c r="A113" s="37">
        <f>IF(Info!$D$7=2,IF(OR($Q$5&lt;D112,$Q$5&gt;E112),0,"X"),0)</f>
        <v>0</v>
      </c>
      <c r="B113" s="37">
        <f>IF(Info!$D$7=2,IF(OR($O$5&lt;D112,$O$5&gt;E112),0,"X"),0)</f>
        <v>0</v>
      </c>
      <c r="D113" s="57" t="str">
        <f>Berechnungsmaske!D122</f>
        <v/>
      </c>
      <c r="E113" s="57" t="str">
        <f>Berechnungsmaske!E122</f>
        <v/>
      </c>
      <c r="G113" s="57" t="str">
        <f>Berechnungsmaske!F122</f>
        <v>2</v>
      </c>
      <c r="I113" s="57">
        <f>Berechnungsmaske!G122</f>
        <v>508.8</v>
      </c>
      <c r="J113" s="57">
        <f>Berechnungsmaske!H122</f>
        <v>508.8</v>
      </c>
      <c r="K113" s="57">
        <f>Berechnungsmaske!I122</f>
        <v>508.8</v>
      </c>
      <c r="L113" s="57">
        <f>Berechnungsmaske!J122</f>
        <v>441.19</v>
      </c>
      <c r="M113" s="57">
        <f>Berechnungsmaske!K122</f>
        <v>433.16</v>
      </c>
    </row>
    <row r="114" spans="1:13" ht="15" customHeight="1" x14ac:dyDescent="0.2">
      <c r="A114" s="37">
        <f>IF(Info!$D$7=1,IF(OR($Q$5&lt;D114,$Q$5&gt;E114),0,"X"),0)</f>
        <v>0</v>
      </c>
      <c r="B114" s="37">
        <f>IF(Info!$D$7=1,IF(OR($O$5&lt;D114,$O$5&gt;E114),0,"X"),0)</f>
        <v>0</v>
      </c>
      <c r="D114" s="57">
        <f>Berechnungsmaske!D123</f>
        <v>1070</v>
      </c>
      <c r="E114" s="57">
        <f>Berechnungsmaske!E123</f>
        <v>1089.99</v>
      </c>
      <c r="G114" s="57" t="str">
        <f>Berechnungsmaske!F123</f>
        <v>1</v>
      </c>
      <c r="I114" s="57">
        <f>Berechnungsmaske!G123</f>
        <v>578.88</v>
      </c>
      <c r="J114" s="57">
        <f>Berechnungsmaske!H123</f>
        <v>578.88</v>
      </c>
      <c r="K114" s="57">
        <f>Berechnungsmaske!I123</f>
        <v>578.88</v>
      </c>
      <c r="L114" s="57">
        <f>Berechnungsmaske!J123</f>
        <v>501.57</v>
      </c>
      <c r="M114" s="57">
        <f>Berechnungsmaske!K123</f>
        <v>492.83</v>
      </c>
    </row>
    <row r="115" spans="1:13" ht="15" customHeight="1" x14ac:dyDescent="0.2">
      <c r="A115" s="37">
        <f>IF(Info!$D$7=2,IF(OR($Q$5&lt;D114,$Q$5&gt;E114),0,"X"),0)</f>
        <v>0</v>
      </c>
      <c r="B115" s="37">
        <f>IF(Info!$D$7=2,IF(OR($O$5&lt;D114,$O$5&gt;E114),0,"X"),0)</f>
        <v>0</v>
      </c>
      <c r="D115" s="57" t="str">
        <f>Berechnungsmaske!D124</f>
        <v/>
      </c>
      <c r="E115" s="57" t="str">
        <f>Berechnungsmaske!E124</f>
        <v/>
      </c>
      <c r="G115" s="57" t="str">
        <f>Berechnungsmaske!F124</f>
        <v>2</v>
      </c>
      <c r="I115" s="57">
        <f>Berechnungsmaske!G124</f>
        <v>518.4</v>
      </c>
      <c r="J115" s="57">
        <f>Berechnungsmaske!H124</f>
        <v>518.4</v>
      </c>
      <c r="K115" s="57">
        <f>Berechnungsmaske!I124</f>
        <v>518.4</v>
      </c>
      <c r="L115" s="57">
        <f>Berechnungsmaske!J124</f>
        <v>449.17</v>
      </c>
      <c r="M115" s="57">
        <f>Berechnungsmaske!K124</f>
        <v>441.34</v>
      </c>
    </row>
    <row r="116" spans="1:13" ht="15" customHeight="1" x14ac:dyDescent="0.2">
      <c r="A116" s="37">
        <f>IF(Info!$D$7=1,IF(OR($Q$5&lt;D116,$Q$5&gt;E116),0,"X"),0)</f>
        <v>0</v>
      </c>
      <c r="B116" s="37">
        <f>IF(Info!$D$7=1,IF(OR($O$5&lt;D116,$O$5&gt;E116),0,"X"),0)</f>
        <v>0</v>
      </c>
      <c r="D116" s="57">
        <f>Berechnungsmaske!D125</f>
        <v>1090</v>
      </c>
      <c r="E116" s="57">
        <f>Berechnungsmaske!E125</f>
        <v>1109.99</v>
      </c>
      <c r="G116" s="57" t="str">
        <f>Berechnungsmaske!F125</f>
        <v>1</v>
      </c>
      <c r="I116" s="57">
        <f>Berechnungsmaske!G125</f>
        <v>588.15</v>
      </c>
      <c r="J116" s="57">
        <f>Berechnungsmaske!H125</f>
        <v>589.6</v>
      </c>
      <c r="K116" s="57">
        <f>Berechnungsmaske!I125</f>
        <v>589.6</v>
      </c>
      <c r="L116" s="57">
        <f>Berechnungsmaske!J125</f>
        <v>510.5</v>
      </c>
      <c r="M116" s="57">
        <f>Berechnungsmaske!K125</f>
        <v>501.95</v>
      </c>
    </row>
    <row r="117" spans="1:13" ht="15" customHeight="1" x14ac:dyDescent="0.2">
      <c r="A117" s="37">
        <f>IF(Info!$D$7=2,IF(OR($Q$5&lt;D116,$Q$5&gt;E116),0,"X"),0)</f>
        <v>0</v>
      </c>
      <c r="B117" s="37">
        <f>IF(Info!$D$7=2,IF(OR($O$5&lt;D116,$O$5&gt;E116),0,"X"),0)</f>
        <v>0</v>
      </c>
      <c r="D117" s="57" t="str">
        <f>Berechnungsmaske!D126</f>
        <v/>
      </c>
      <c r="E117" s="57" t="str">
        <f>Berechnungsmaske!E126</f>
        <v/>
      </c>
      <c r="G117" s="57" t="str">
        <f>Berechnungsmaske!F126</f>
        <v>2</v>
      </c>
      <c r="I117" s="57">
        <f>Berechnungsmaske!G126</f>
        <v>526.70000000000005</v>
      </c>
      <c r="J117" s="57">
        <f>Berechnungsmaske!H126</f>
        <v>528</v>
      </c>
      <c r="K117" s="57">
        <f>Berechnungsmaske!I126</f>
        <v>528</v>
      </c>
      <c r="L117" s="57">
        <f>Berechnungsmaske!J126</f>
        <v>457.16</v>
      </c>
      <c r="M117" s="57">
        <f>Berechnungsmaske!K126</f>
        <v>449.51</v>
      </c>
    </row>
    <row r="118" spans="1:13" ht="15" customHeight="1" x14ac:dyDescent="0.2">
      <c r="A118" s="37">
        <f>IF(Info!$D$7=1,IF(OR($Q$5&lt;D118,$Q$5&gt;E118),0,"X"),0)</f>
        <v>0</v>
      </c>
      <c r="B118" s="37">
        <f>IF(Info!$D$7=1,IF(OR($O$5&lt;D118,$O$5&gt;E118),0,"X"),0)</f>
        <v>0</v>
      </c>
      <c r="D118" s="57">
        <f>Berechnungsmaske!D127</f>
        <v>1110</v>
      </c>
      <c r="E118" s="57">
        <f>Berechnungsmaske!E127</f>
        <v>1129.99</v>
      </c>
      <c r="G118" s="57" t="str">
        <f>Berechnungsmaske!F127</f>
        <v>1</v>
      </c>
      <c r="I118" s="57">
        <f>Berechnungsmaske!G127</f>
        <v>597.25</v>
      </c>
      <c r="J118" s="57">
        <f>Berechnungsmaske!H127</f>
        <v>600.32000000000005</v>
      </c>
      <c r="K118" s="57">
        <f>Berechnungsmaske!I127</f>
        <v>600.32000000000005</v>
      </c>
      <c r="L118" s="57">
        <f>Berechnungsmaske!J127</f>
        <v>519.63</v>
      </c>
      <c r="M118" s="57">
        <f>Berechnungsmaske!K127</f>
        <v>511.08</v>
      </c>
    </row>
    <row r="119" spans="1:13" ht="15" customHeight="1" x14ac:dyDescent="0.2">
      <c r="A119" s="37">
        <f>IF(Info!$D$7=2,IF(OR($Q$5&lt;D118,$Q$5&gt;E118),0,"X"),0)</f>
        <v>0</v>
      </c>
      <c r="B119" s="37">
        <f>IF(Info!$D$7=2,IF(OR($O$5&lt;D118,$O$5&gt;E118),0,"X"),0)</f>
        <v>0</v>
      </c>
      <c r="D119" s="57" t="str">
        <f>Berechnungsmaske!D128</f>
        <v/>
      </c>
      <c r="E119" s="57" t="str">
        <f>Berechnungsmaske!E128</f>
        <v/>
      </c>
      <c r="G119" s="57" t="str">
        <f>Berechnungsmaske!F128</f>
        <v>2</v>
      </c>
      <c r="I119" s="57">
        <f>Berechnungsmaske!G128</f>
        <v>534.85</v>
      </c>
      <c r="J119" s="57">
        <f>Berechnungsmaske!H128</f>
        <v>537.6</v>
      </c>
      <c r="K119" s="57">
        <f>Berechnungsmaske!I128</f>
        <v>537.6</v>
      </c>
      <c r="L119" s="57">
        <f>Berechnungsmaske!J128</f>
        <v>465.34</v>
      </c>
      <c r="M119" s="57">
        <f>Berechnungsmaske!K128</f>
        <v>457.69</v>
      </c>
    </row>
    <row r="120" spans="1:13" ht="15" customHeight="1" x14ac:dyDescent="0.2">
      <c r="A120" s="37">
        <f>IF(Info!$D$7=1,IF(OR($Q$5&lt;D120,$Q$5&gt;E120),0,"X"),0)</f>
        <v>0</v>
      </c>
      <c r="B120" s="37">
        <f>IF(Info!$D$7=1,IF(OR($O$5&lt;D120,$O$5&gt;E120),0,"X"),0)</f>
        <v>0</v>
      </c>
      <c r="D120" s="57">
        <f>Berechnungsmaske!D129</f>
        <v>1130</v>
      </c>
      <c r="E120" s="57">
        <f>Berechnungsmaske!E129</f>
        <v>1149.99</v>
      </c>
      <c r="G120" s="57" t="str">
        <f>Berechnungsmaske!F129</f>
        <v>1</v>
      </c>
      <c r="I120" s="57">
        <f>Berechnungsmaske!G129</f>
        <v>606.41</v>
      </c>
      <c r="J120" s="57">
        <f>Berechnungsmaske!H129</f>
        <v>611.04</v>
      </c>
      <c r="K120" s="57">
        <f>Berechnungsmaske!I129</f>
        <v>611.04</v>
      </c>
      <c r="L120" s="57">
        <f>Berechnungsmaske!J129</f>
        <v>528.76</v>
      </c>
      <c r="M120" s="57">
        <f>Berechnungsmaske!K129</f>
        <v>518.21</v>
      </c>
    </row>
    <row r="121" spans="1:13" ht="15" customHeight="1" x14ac:dyDescent="0.2">
      <c r="A121" s="37">
        <f>IF(Info!$D$7=2,IF(OR($Q$5&lt;D120,$Q$5&gt;E120),0,"X"),0)</f>
        <v>0</v>
      </c>
      <c r="B121" s="37">
        <f>IF(Info!$D$7=2,IF(OR($O$5&lt;D120,$O$5&gt;E120),0,"X"),0)</f>
        <v>0</v>
      </c>
      <c r="D121" s="57" t="str">
        <f>Berechnungsmaske!D130</f>
        <v/>
      </c>
      <c r="E121" s="57" t="str">
        <f>Berechnungsmaske!E130</f>
        <v/>
      </c>
      <c r="G121" s="57" t="str">
        <f>Berechnungsmaske!F130</f>
        <v>2</v>
      </c>
      <c r="I121" s="57">
        <f>Berechnungsmaske!G130</f>
        <v>543.04999999999995</v>
      </c>
      <c r="J121" s="57">
        <f>Berechnungsmaske!H130</f>
        <v>547.20000000000005</v>
      </c>
      <c r="K121" s="57">
        <f>Berechnungsmaske!I130</f>
        <v>547.20000000000005</v>
      </c>
      <c r="L121" s="57">
        <f>Berechnungsmaske!J130</f>
        <v>473.51</v>
      </c>
      <c r="M121" s="57">
        <f>Berechnungsmaske!K130</f>
        <v>464.07</v>
      </c>
    </row>
    <row r="122" spans="1:13" ht="15" customHeight="1" x14ac:dyDescent="0.2">
      <c r="A122" s="37">
        <f>IF(Info!$D$7=1,IF(OR($Q$5&lt;D122,$Q$5&gt;E122),0,"X"),0)</f>
        <v>0</v>
      </c>
      <c r="B122" s="37">
        <f>IF(Info!$D$7=1,IF(OR($O$5&lt;D122,$O$5&gt;E122),0,"X"),0)</f>
        <v>0</v>
      </c>
      <c r="D122" s="57">
        <f>Berechnungsmaske!D131</f>
        <v>1150</v>
      </c>
      <c r="E122" s="57">
        <f>Berechnungsmaske!E131</f>
        <v>1169.99</v>
      </c>
      <c r="G122" s="57" t="str">
        <f>Berechnungsmaske!F131</f>
        <v>1</v>
      </c>
      <c r="I122" s="57">
        <f>Berechnungsmaske!G131</f>
        <v>615.46</v>
      </c>
      <c r="J122" s="57">
        <f>Berechnungsmaske!H131</f>
        <v>621.76</v>
      </c>
      <c r="K122" s="57">
        <f>Berechnungsmaske!I131</f>
        <v>621.76</v>
      </c>
      <c r="L122" s="57">
        <f>Berechnungsmaske!J131</f>
        <v>537.89</v>
      </c>
      <c r="M122" s="57">
        <f>Berechnungsmaske!K131</f>
        <v>524.16</v>
      </c>
    </row>
    <row r="123" spans="1:13" ht="15" customHeight="1" x14ac:dyDescent="0.2">
      <c r="A123" s="37">
        <f>IF(Info!$D$7=2,IF(OR($Q$5&lt;D122,$Q$5&gt;E122),0,"X"),0)</f>
        <v>0</v>
      </c>
      <c r="B123" s="37">
        <f>IF(Info!$D$7=2,IF(OR($O$5&lt;D122,$O$5&gt;E122),0,"X"),0)</f>
        <v>0</v>
      </c>
      <c r="D123" s="57" t="str">
        <f>Berechnungsmaske!D132</f>
        <v/>
      </c>
      <c r="E123" s="57" t="str">
        <f>Berechnungsmaske!E132</f>
        <v/>
      </c>
      <c r="G123" s="57" t="str">
        <f>Berechnungsmaske!F132</f>
        <v>2</v>
      </c>
      <c r="I123" s="57">
        <f>Berechnungsmaske!G132</f>
        <v>551.15</v>
      </c>
      <c r="J123" s="57">
        <f>Berechnungsmaske!H132</f>
        <v>556.79999999999995</v>
      </c>
      <c r="K123" s="57">
        <f>Berechnungsmaske!I132</f>
        <v>556.79999999999995</v>
      </c>
      <c r="L123" s="57">
        <f>Berechnungsmaske!J132</f>
        <v>481.69</v>
      </c>
      <c r="M123" s="57">
        <f>Berechnungsmaske!K132</f>
        <v>469.4</v>
      </c>
    </row>
    <row r="124" spans="1:13" ht="15" customHeight="1" x14ac:dyDescent="0.2">
      <c r="A124" s="37">
        <f>IF(Info!$D$7=1,IF(OR($Q$5&lt;D124,$Q$5&gt;E124),0,"X"),0)</f>
        <v>0</v>
      </c>
      <c r="B124" s="37">
        <f>IF(Info!$D$7=1,IF(OR($O$5&lt;D124,$O$5&gt;E124),0,"X"),0)</f>
        <v>0</v>
      </c>
      <c r="D124" s="57">
        <f>Berechnungsmaske!D133</f>
        <v>1170</v>
      </c>
      <c r="E124" s="57">
        <f>Berechnungsmaske!E133</f>
        <v>1189.99</v>
      </c>
      <c r="G124" s="57" t="str">
        <f>Berechnungsmaske!F133</f>
        <v>1</v>
      </c>
      <c r="I124" s="57">
        <f>Berechnungsmaske!G133</f>
        <v>624.5</v>
      </c>
      <c r="J124" s="57">
        <f>Berechnungsmaske!H133</f>
        <v>632.48</v>
      </c>
      <c r="K124" s="57">
        <f>Berechnungsmaske!I133</f>
        <v>632.48</v>
      </c>
      <c r="L124" s="57">
        <f>Berechnungsmaske!J133</f>
        <v>547.01</v>
      </c>
      <c r="M124" s="57">
        <f>Berechnungsmaske!K133</f>
        <v>530.11</v>
      </c>
    </row>
    <row r="125" spans="1:13" ht="15" customHeight="1" x14ac:dyDescent="0.2">
      <c r="A125" s="37">
        <f>IF(Info!$D$7=2,IF(OR($Q$5&lt;D124,$Q$5&gt;E124),0,"X"),0)</f>
        <v>0</v>
      </c>
      <c r="B125" s="37">
        <f>IF(Info!$D$7=2,IF(OR($O$5&lt;D124,$O$5&gt;E124),0,"X"),0)</f>
        <v>0</v>
      </c>
      <c r="D125" s="57" t="str">
        <f>Berechnungsmaske!D134</f>
        <v/>
      </c>
      <c r="E125" s="57" t="str">
        <f>Berechnungsmaske!E134</f>
        <v/>
      </c>
      <c r="G125" s="57" t="str">
        <f>Berechnungsmaske!F134</f>
        <v>2</v>
      </c>
      <c r="I125" s="57">
        <f>Berechnungsmaske!G134</f>
        <v>559.25</v>
      </c>
      <c r="J125" s="57">
        <f>Berechnungsmaske!H134</f>
        <v>566.4</v>
      </c>
      <c r="K125" s="57">
        <f>Berechnungsmaske!I134</f>
        <v>566.4</v>
      </c>
      <c r="L125" s="57">
        <f>Berechnungsmaske!J134</f>
        <v>489.86</v>
      </c>
      <c r="M125" s="57">
        <f>Berechnungsmaske!K134</f>
        <v>474.73</v>
      </c>
    </row>
    <row r="126" spans="1:13" ht="15" customHeight="1" x14ac:dyDescent="0.2">
      <c r="A126" s="37">
        <f>IF(Info!$D$7=1,IF(OR($Q$5&lt;D126,$Q$5&gt;E126),0,"X"),0)</f>
        <v>0</v>
      </c>
      <c r="B126" s="37">
        <f>IF(Info!$D$7=1,IF(OR($O$5&lt;D126,$O$5&gt;E126),0,"X"),0)</f>
        <v>0</v>
      </c>
      <c r="D126" s="57">
        <f>Berechnungsmaske!D135</f>
        <v>1190</v>
      </c>
      <c r="E126" s="57">
        <f>Berechnungsmaske!E135</f>
        <v>1209.99</v>
      </c>
      <c r="G126" s="57" t="str">
        <f>Berechnungsmaske!F135</f>
        <v>1</v>
      </c>
      <c r="I126" s="57">
        <f>Berechnungsmaske!G135</f>
        <v>633.49</v>
      </c>
      <c r="J126" s="57">
        <f>Berechnungsmaske!H135</f>
        <v>643.20000000000005</v>
      </c>
      <c r="K126" s="57">
        <f>Berechnungsmaske!I135</f>
        <v>643.20000000000005</v>
      </c>
      <c r="L126" s="57">
        <f>Berechnungsmaske!J135</f>
        <v>556.15</v>
      </c>
      <c r="M126" s="57">
        <f>Berechnungsmaske!K135</f>
        <v>536.05999999999995</v>
      </c>
    </row>
    <row r="127" spans="1:13" ht="15" customHeight="1" x14ac:dyDescent="0.2">
      <c r="A127" s="37">
        <f>IF(Info!$D$7=2,IF(OR($Q$5&lt;D126,$Q$5&gt;E126),0,"X"),0)</f>
        <v>0</v>
      </c>
      <c r="B127" s="37">
        <f>IF(Info!$D$7=2,IF(OR($O$5&lt;D126,$O$5&gt;E126),0,"X"),0)</f>
        <v>0</v>
      </c>
      <c r="D127" s="57" t="str">
        <f>Berechnungsmaske!D136</f>
        <v/>
      </c>
      <c r="E127" s="57" t="str">
        <f>Berechnungsmaske!E136</f>
        <v/>
      </c>
      <c r="G127" s="57" t="str">
        <f>Berechnungsmaske!F136</f>
        <v>2</v>
      </c>
      <c r="I127" s="57">
        <f>Berechnungsmaske!G136</f>
        <v>567.29999999999995</v>
      </c>
      <c r="J127" s="57">
        <f>Berechnungsmaske!H136</f>
        <v>576</v>
      </c>
      <c r="K127" s="57">
        <f>Berechnungsmaske!I136</f>
        <v>576</v>
      </c>
      <c r="L127" s="57">
        <f>Berechnungsmaske!J136</f>
        <v>498.04</v>
      </c>
      <c r="M127" s="57">
        <f>Berechnungsmaske!K136</f>
        <v>480.05</v>
      </c>
    </row>
    <row r="128" spans="1:13" ht="15" customHeight="1" x14ac:dyDescent="0.2">
      <c r="A128" s="37">
        <f>IF(Info!$D$7=1,IF(OR($Q$5&lt;D128,$Q$5&gt;E128),0,"X"),0)</f>
        <v>0</v>
      </c>
      <c r="B128" s="37">
        <f>IF(Info!$D$7=1,IF(OR($O$5&lt;D128,$O$5&gt;E128),0,"X"),0)</f>
        <v>0</v>
      </c>
      <c r="D128" s="57">
        <f>Berechnungsmaske!D137</f>
        <v>1210</v>
      </c>
      <c r="E128" s="57">
        <f>Berechnungsmaske!E137</f>
        <v>1229.99</v>
      </c>
      <c r="G128" s="57" t="str">
        <f>Berechnungsmaske!F137</f>
        <v>1</v>
      </c>
      <c r="I128" s="57">
        <f>Berechnungsmaske!G137</f>
        <v>642.41999999999996</v>
      </c>
      <c r="J128" s="57">
        <f>Berechnungsmaske!H137</f>
        <v>653.91999999999996</v>
      </c>
      <c r="K128" s="57">
        <f>Berechnungsmaske!I137</f>
        <v>653.91999999999996</v>
      </c>
      <c r="L128" s="57">
        <f>Berechnungsmaske!J137</f>
        <v>565.28</v>
      </c>
      <c r="M128" s="57">
        <f>Berechnungsmaske!K137</f>
        <v>542.01</v>
      </c>
    </row>
    <row r="129" spans="1:13" ht="15" customHeight="1" x14ac:dyDescent="0.2">
      <c r="A129" s="37">
        <f>IF(Info!$D$7=2,IF(OR($Q$5&lt;D128,$Q$5&gt;E128),0,"X"),0)</f>
        <v>0</v>
      </c>
      <c r="B129" s="37">
        <f>IF(Info!$D$7=2,IF(OR($O$5&lt;D128,$O$5&gt;E128),0,"X"),0)</f>
        <v>0</v>
      </c>
      <c r="D129" s="57" t="str">
        <f>Berechnungsmaske!D138</f>
        <v/>
      </c>
      <c r="E129" s="57" t="str">
        <f>Berechnungsmaske!E138</f>
        <v/>
      </c>
      <c r="G129" s="57" t="str">
        <f>Berechnungsmaske!F138</f>
        <v>2</v>
      </c>
      <c r="I129" s="57">
        <f>Berechnungsmaske!G138</f>
        <v>575.29999999999995</v>
      </c>
      <c r="J129" s="57">
        <f>Berechnungsmaske!H138</f>
        <v>585.6</v>
      </c>
      <c r="K129" s="57">
        <f>Berechnungsmaske!I138</f>
        <v>585.6</v>
      </c>
      <c r="L129" s="57">
        <f>Berechnungsmaske!J138</f>
        <v>506.22</v>
      </c>
      <c r="M129" s="57">
        <f>Berechnungsmaske!K138</f>
        <v>485.38</v>
      </c>
    </row>
    <row r="130" spans="1:13" ht="15" customHeight="1" x14ac:dyDescent="0.2">
      <c r="A130" s="37">
        <f>IF(Info!$D$7=1,IF(OR($Q$5&lt;D130,$Q$5&gt;E130),0,"X"),0)</f>
        <v>0</v>
      </c>
      <c r="B130" s="37">
        <f>IF(Info!$D$7=1,IF(OR($O$5&lt;D130,$O$5&gt;E130),0,"X"),0)</f>
        <v>0</v>
      </c>
      <c r="D130" s="57">
        <f>Berechnungsmaske!D139</f>
        <v>1230</v>
      </c>
      <c r="E130" s="57">
        <f>Berechnungsmaske!E139</f>
        <v>1249.99</v>
      </c>
      <c r="G130" s="57" t="str">
        <f>Berechnungsmaske!F139</f>
        <v>1</v>
      </c>
      <c r="I130" s="57">
        <f>Berechnungsmaske!G139</f>
        <v>651.29999999999995</v>
      </c>
      <c r="J130" s="57">
        <f>Berechnungsmaske!H139</f>
        <v>664.64</v>
      </c>
      <c r="K130" s="57">
        <f>Berechnungsmaske!I139</f>
        <v>664.64</v>
      </c>
      <c r="L130" s="57">
        <f>Berechnungsmaske!J139</f>
        <v>573.52</v>
      </c>
      <c r="M130" s="57">
        <f>Berechnungsmaske!K139</f>
        <v>547.9</v>
      </c>
    </row>
    <row r="131" spans="1:13" ht="15" customHeight="1" x14ac:dyDescent="0.2">
      <c r="A131" s="37">
        <f>IF(Info!$D$7=2,IF(OR($Q$5&lt;D130,$Q$5&gt;E130),0,"X"),0)</f>
        <v>0</v>
      </c>
      <c r="B131" s="37">
        <f>IF(Info!$D$7=2,IF(OR($O$5&lt;D130,$O$5&gt;E130),0,"X"),0)</f>
        <v>0</v>
      </c>
      <c r="D131" s="57" t="str">
        <f>Berechnungsmaske!D140</f>
        <v/>
      </c>
      <c r="E131" s="57" t="str">
        <f>Berechnungsmaske!E140</f>
        <v/>
      </c>
      <c r="G131" s="57" t="str">
        <f>Berechnungsmaske!F140</f>
        <v>2</v>
      </c>
      <c r="I131" s="57">
        <f>Berechnungsmaske!G140</f>
        <v>583.25</v>
      </c>
      <c r="J131" s="57">
        <f>Berechnungsmaske!H140</f>
        <v>595.20000000000005</v>
      </c>
      <c r="K131" s="57">
        <f>Berechnungsmaske!I140</f>
        <v>595.20000000000005</v>
      </c>
      <c r="L131" s="57">
        <f>Berechnungsmaske!J140</f>
        <v>513.6</v>
      </c>
      <c r="M131" s="57">
        <f>Berechnungsmaske!K140</f>
        <v>490.66</v>
      </c>
    </row>
    <row r="132" spans="1:13" ht="15" customHeight="1" x14ac:dyDescent="0.2">
      <c r="A132" s="37">
        <f>IF(Info!$D$7=1,IF(OR($Q$5&lt;D132,$Q$5&gt;E132),0,"X"),0)</f>
        <v>0</v>
      </c>
      <c r="B132" s="37">
        <f>IF(Info!$D$7=1,IF(OR($O$5&lt;D132,$O$5&gt;E132),0,"X"),0)</f>
        <v>0</v>
      </c>
      <c r="D132" s="57">
        <f>Berechnungsmaske!D141</f>
        <v>1250</v>
      </c>
      <c r="E132" s="57">
        <f>Berechnungsmaske!E141</f>
        <v>1269.99</v>
      </c>
      <c r="G132" s="57" t="str">
        <f>Berechnungsmaske!F141</f>
        <v>1</v>
      </c>
      <c r="I132" s="57">
        <f>Berechnungsmaske!G141</f>
        <v>660.18</v>
      </c>
      <c r="J132" s="57">
        <f>Berechnungsmaske!H141</f>
        <v>675.36</v>
      </c>
      <c r="K132" s="57">
        <f>Berechnungsmaske!I141</f>
        <v>675.36</v>
      </c>
      <c r="L132" s="57">
        <f>Berechnungsmaske!J141</f>
        <v>579.47</v>
      </c>
      <c r="M132" s="57">
        <f>Berechnungsmaske!K141</f>
        <v>553.85</v>
      </c>
    </row>
    <row r="133" spans="1:13" ht="15" customHeight="1" x14ac:dyDescent="0.2">
      <c r="A133" s="37">
        <f>IF(Info!$D$7=2,IF(OR($Q$5&lt;D132,$Q$5&gt;E132),0,"X"),0)</f>
        <v>0</v>
      </c>
      <c r="B133" s="37">
        <f>IF(Info!$D$7=2,IF(OR($O$5&lt;D132,$O$5&gt;E132),0,"X"),0)</f>
        <v>0</v>
      </c>
      <c r="D133" s="57" t="str">
        <f>Berechnungsmaske!D142</f>
        <v/>
      </c>
      <c r="E133" s="57" t="str">
        <f>Berechnungsmaske!E142</f>
        <v/>
      </c>
      <c r="G133" s="57" t="str">
        <f>Berechnungsmaske!F142</f>
        <v>2</v>
      </c>
      <c r="I133" s="57">
        <f>Berechnungsmaske!G142</f>
        <v>591.20000000000005</v>
      </c>
      <c r="J133" s="57">
        <f>Berechnungsmaske!H142</f>
        <v>604.79999999999995</v>
      </c>
      <c r="K133" s="57">
        <f>Berechnungsmaske!I142</f>
        <v>604.79999999999995</v>
      </c>
      <c r="L133" s="57">
        <f>Berechnungsmaske!J142</f>
        <v>518.92999999999995</v>
      </c>
      <c r="M133" s="57">
        <f>Berechnungsmaske!K142</f>
        <v>495.98</v>
      </c>
    </row>
    <row r="134" spans="1:13" ht="15" customHeight="1" x14ac:dyDescent="0.2">
      <c r="A134" s="37">
        <f>IF(Info!$D$7=1,IF(OR($Q$5&lt;D134,$Q$5&gt;E134),0,"X"),0)</f>
        <v>0</v>
      </c>
      <c r="B134" s="37">
        <f>IF(Info!$D$7=1,IF(OR($O$5&lt;D134,$O$5&gt;E134),0,"X"),0)</f>
        <v>0</v>
      </c>
      <c r="D134" s="57">
        <f>Berechnungsmaske!D143</f>
        <v>1270</v>
      </c>
      <c r="E134" s="57">
        <f>Berechnungsmaske!E143</f>
        <v>1289.99</v>
      </c>
      <c r="G134" s="57" t="str">
        <f>Berechnungsmaske!F143</f>
        <v>1</v>
      </c>
      <c r="I134" s="57">
        <f>Berechnungsmaske!G143</f>
        <v>669</v>
      </c>
      <c r="J134" s="57">
        <f>Berechnungsmaske!H143</f>
        <v>685.91</v>
      </c>
      <c r="K134" s="57">
        <f>Berechnungsmaske!I143</f>
        <v>686.08</v>
      </c>
      <c r="L134" s="57">
        <f>Berechnungsmaske!J143</f>
        <v>585.41999999999996</v>
      </c>
      <c r="M134" s="57">
        <f>Berechnungsmaske!K143</f>
        <v>559.79999999999995</v>
      </c>
    </row>
    <row r="135" spans="1:13" ht="15" customHeight="1" x14ac:dyDescent="0.2">
      <c r="A135" s="37">
        <f>IF(Info!$D$7=2,IF(OR($Q$5&lt;D134,$Q$5&gt;E134),0,"X"),0)</f>
        <v>0</v>
      </c>
      <c r="B135" s="37">
        <f>IF(Info!$D$7=2,IF(OR($O$5&lt;D134,$O$5&gt;E134),0,"X"),0)</f>
        <v>0</v>
      </c>
      <c r="D135" s="57" t="str">
        <f>Berechnungsmaske!D144</f>
        <v/>
      </c>
      <c r="E135" s="57" t="str">
        <f>Berechnungsmaske!E144</f>
        <v/>
      </c>
      <c r="G135" s="57" t="str">
        <f>Berechnungsmaske!F144</f>
        <v>2</v>
      </c>
      <c r="I135" s="57">
        <f>Berechnungsmaske!G144</f>
        <v>599.1</v>
      </c>
      <c r="J135" s="57">
        <f>Berechnungsmaske!H144</f>
        <v>614.25</v>
      </c>
      <c r="K135" s="57">
        <f>Berechnungsmaske!I144</f>
        <v>614.4</v>
      </c>
      <c r="L135" s="57">
        <f>Berechnungsmaske!J144</f>
        <v>524.26</v>
      </c>
      <c r="M135" s="57">
        <f>Berechnungsmaske!K144</f>
        <v>501.31</v>
      </c>
    </row>
    <row r="136" spans="1:13" ht="15" customHeight="1" x14ac:dyDescent="0.2">
      <c r="A136" s="37">
        <f>IF(Info!$D$7=1,IF(OR($Q$5&lt;D136,$Q$5&gt;E136),0,"X"),0)</f>
        <v>0</v>
      </c>
      <c r="B136" s="37">
        <f>IF(Info!$D$7=1,IF(OR($O$5&lt;D136,$O$5&gt;E136),0,"X"),0)</f>
        <v>0</v>
      </c>
      <c r="D136" s="57">
        <f>Berechnungsmaske!D145</f>
        <v>1290</v>
      </c>
      <c r="E136" s="57">
        <f>Berechnungsmaske!E145</f>
        <v>1309.99</v>
      </c>
      <c r="G136" s="57" t="str">
        <f>Berechnungsmaske!F145</f>
        <v>1</v>
      </c>
      <c r="I136" s="57">
        <f>Berechnungsmaske!G145</f>
        <v>677.77</v>
      </c>
      <c r="J136" s="57">
        <f>Berechnungsmaske!H145</f>
        <v>695.13</v>
      </c>
      <c r="K136" s="57">
        <f>Berechnungsmaske!I145</f>
        <v>696.8</v>
      </c>
      <c r="L136" s="57">
        <f>Berechnungsmaske!J145</f>
        <v>591.37</v>
      </c>
      <c r="M136" s="57">
        <f>Berechnungsmaske!K145</f>
        <v>565.75</v>
      </c>
    </row>
    <row r="137" spans="1:13" ht="15" customHeight="1" x14ac:dyDescent="0.2">
      <c r="A137" s="37">
        <f>IF(Info!$D$7=2,IF(OR($Q$5&lt;D136,$Q$5&gt;E136),0,"X"),0)</f>
        <v>0</v>
      </c>
      <c r="B137" s="37">
        <f>IF(Info!$D$7=2,IF(OR($O$5&lt;D136,$O$5&gt;E136),0,"X"),0)</f>
        <v>0</v>
      </c>
      <c r="D137" s="57" t="str">
        <f>Berechnungsmaske!D146</f>
        <v/>
      </c>
      <c r="E137" s="57" t="str">
        <f>Berechnungsmaske!E146</f>
        <v/>
      </c>
      <c r="G137" s="57" t="str">
        <f>Berechnungsmaske!F146</f>
        <v>2</v>
      </c>
      <c r="I137" s="57">
        <f>Berechnungsmaske!G146</f>
        <v>606.95000000000005</v>
      </c>
      <c r="J137" s="57">
        <f>Berechnungsmaske!H146</f>
        <v>622.5</v>
      </c>
      <c r="K137" s="57">
        <f>Berechnungsmaske!I146</f>
        <v>624</v>
      </c>
      <c r="L137" s="57">
        <f>Berechnungsmaske!J146</f>
        <v>529.58000000000004</v>
      </c>
      <c r="M137" s="57">
        <f>Berechnungsmaske!K146</f>
        <v>506.64</v>
      </c>
    </row>
    <row r="138" spans="1:13" ht="15" customHeight="1" x14ac:dyDescent="0.2">
      <c r="A138" s="37">
        <f>IF(Info!$D$7=1,IF(OR($Q$5&lt;D138,$Q$5&gt;E138),0,"X"),0)</f>
        <v>0</v>
      </c>
      <c r="B138" s="37">
        <f>IF(Info!$D$7=1,IF(OR($O$5&lt;D138,$O$5&gt;E138),0,"X"),0)</f>
        <v>0</v>
      </c>
      <c r="D138" s="57">
        <f>Berechnungsmaske!D147</f>
        <v>1310</v>
      </c>
      <c r="E138" s="57">
        <f>Berechnungsmaske!E147</f>
        <v>1329.99</v>
      </c>
      <c r="G138" s="57" t="str">
        <f>Berechnungsmaske!F147</f>
        <v>1</v>
      </c>
      <c r="I138" s="57">
        <f>Berechnungsmaske!G147</f>
        <v>686.53</v>
      </c>
      <c r="J138" s="57">
        <f>Berechnungsmaske!H147</f>
        <v>704.28</v>
      </c>
      <c r="K138" s="57">
        <f>Berechnungsmaske!I147</f>
        <v>707.52</v>
      </c>
      <c r="L138" s="57">
        <f>Berechnungsmaske!J147</f>
        <v>597.25</v>
      </c>
      <c r="M138" s="57">
        <f>Berechnungsmaske!K147</f>
        <v>571.63</v>
      </c>
    </row>
    <row r="139" spans="1:13" ht="15" customHeight="1" x14ac:dyDescent="0.2">
      <c r="A139" s="37">
        <f>IF(Info!$D$7=2,IF(OR($Q$5&lt;D138,$Q$5&gt;E138),0,"X"),0)</f>
        <v>0</v>
      </c>
      <c r="B139" s="37">
        <f>IF(Info!$D$7=2,IF(OR($O$5&lt;D138,$O$5&gt;E138),0,"X"),0)</f>
        <v>0</v>
      </c>
      <c r="D139" s="57" t="str">
        <f>Berechnungsmaske!D148</f>
        <v/>
      </c>
      <c r="E139" s="57" t="str">
        <f>Berechnungsmaske!E148</f>
        <v/>
      </c>
      <c r="G139" s="57" t="str">
        <f>Berechnungsmaske!F148</f>
        <v>2</v>
      </c>
      <c r="I139" s="57">
        <f>Berechnungsmaske!G148</f>
        <v>614.79999999999995</v>
      </c>
      <c r="J139" s="57">
        <f>Berechnungsmaske!H148</f>
        <v>630.70000000000005</v>
      </c>
      <c r="K139" s="57">
        <f>Berechnungsmaske!I148</f>
        <v>633.6</v>
      </c>
      <c r="L139" s="57">
        <f>Berechnungsmaske!J148</f>
        <v>534.85</v>
      </c>
      <c r="M139" s="57">
        <f>Berechnungsmaske!K148</f>
        <v>511.91</v>
      </c>
    </row>
    <row r="140" spans="1:13" ht="15" customHeight="1" x14ac:dyDescent="0.2">
      <c r="A140" s="37">
        <f>IF(Info!$D$7=1,IF(OR($Q$5&lt;D140,$Q$5&gt;E140),0,"X"),0)</f>
        <v>0</v>
      </c>
      <c r="B140" s="37">
        <f>IF(Info!$D$7=1,IF(OR($O$5&lt;D140,$O$5&gt;E140),0,"X"),0)</f>
        <v>0</v>
      </c>
      <c r="D140" s="57">
        <f>Berechnungsmaske!D149</f>
        <v>1330</v>
      </c>
      <c r="E140" s="57">
        <f>Berechnungsmaske!E149</f>
        <v>1349.99</v>
      </c>
      <c r="G140" s="57" t="str">
        <f>Berechnungsmaske!F149</f>
        <v>1</v>
      </c>
      <c r="I140" s="57">
        <f>Berechnungsmaske!G149</f>
        <v>694.9</v>
      </c>
      <c r="J140" s="57">
        <f>Berechnungsmaske!H149</f>
        <v>713.11</v>
      </c>
      <c r="K140" s="57">
        <f>Berechnungsmaske!I149</f>
        <v>718.24</v>
      </c>
      <c r="L140" s="57">
        <f>Berechnungsmaske!J149</f>
        <v>602.5</v>
      </c>
      <c r="M140" s="57">
        <f>Berechnungsmaske!K149</f>
        <v>576.87</v>
      </c>
    </row>
    <row r="141" spans="1:13" ht="15" customHeight="1" x14ac:dyDescent="0.2">
      <c r="A141" s="37">
        <f>IF(Info!$D$7=2,IF(OR($Q$5&lt;D140,$Q$5&gt;E140),0,"X"),0)</f>
        <v>0</v>
      </c>
      <c r="B141" s="37">
        <f>IF(Info!$D$7=2,IF(OR($O$5&lt;D140,$O$5&gt;E140),0,"X"),0)</f>
        <v>0</v>
      </c>
      <c r="D141" s="57" t="str">
        <f>Berechnungsmaske!D150</f>
        <v/>
      </c>
      <c r="E141" s="57" t="str">
        <f>Berechnungsmaske!E150</f>
        <v/>
      </c>
      <c r="G141" s="57" t="str">
        <f>Berechnungsmaske!F150</f>
        <v>2</v>
      </c>
      <c r="I141" s="57">
        <f>Berechnungsmaske!G150</f>
        <v>622.29999999999995</v>
      </c>
      <c r="J141" s="57">
        <f>Berechnungsmaske!H150</f>
        <v>638.6</v>
      </c>
      <c r="K141" s="57">
        <f>Berechnungsmaske!I150</f>
        <v>643.20000000000005</v>
      </c>
      <c r="L141" s="57">
        <f>Berechnungsmaske!J150</f>
        <v>539.54999999999995</v>
      </c>
      <c r="M141" s="57">
        <f>Berechnungsmaske!K150</f>
        <v>516.6</v>
      </c>
    </row>
    <row r="142" spans="1:13" ht="15" customHeight="1" x14ac:dyDescent="0.2">
      <c r="A142" s="37">
        <f>IF(Info!$D$7=1,IF(OR($Q$5&lt;D142,$Q$5&gt;E142),0,"X"),0)</f>
        <v>0</v>
      </c>
      <c r="B142" s="37">
        <f>IF(Info!$D$7=1,IF(OR($O$5&lt;D142,$O$5&gt;E142),0,"X"),0)</f>
        <v>0</v>
      </c>
      <c r="D142" s="57">
        <f>Berechnungsmaske!D151</f>
        <v>1350</v>
      </c>
      <c r="E142" s="57">
        <f>Berechnungsmaske!E151</f>
        <v>1369.99</v>
      </c>
      <c r="G142" s="57" t="str">
        <f>Berechnungsmaske!F151</f>
        <v>1</v>
      </c>
      <c r="I142" s="57">
        <f>Berechnungsmaske!G151</f>
        <v>703.28</v>
      </c>
      <c r="J142" s="57">
        <f>Berechnungsmaske!H151</f>
        <v>721.93</v>
      </c>
      <c r="K142" s="57">
        <f>Berechnungsmaske!I151</f>
        <v>728.96</v>
      </c>
      <c r="L142" s="57">
        <f>Berechnungsmaske!J151</f>
        <v>607.74</v>
      </c>
      <c r="M142" s="57">
        <f>Berechnungsmaske!K151</f>
        <v>582.12</v>
      </c>
    </row>
    <row r="143" spans="1:13" ht="15" customHeight="1" x14ac:dyDescent="0.2">
      <c r="A143" s="37">
        <f>IF(Info!$D$7=2,IF(OR($Q$5&lt;D142,$Q$5&gt;E142),0,"X"),0)</f>
        <v>0</v>
      </c>
      <c r="B143" s="37">
        <f>IF(Info!$D$7=2,IF(OR($O$5&lt;D142,$O$5&gt;E142),0,"X"),0)</f>
        <v>0</v>
      </c>
      <c r="D143" s="57" t="str">
        <f>Berechnungsmaske!D152</f>
        <v/>
      </c>
      <c r="E143" s="57" t="str">
        <f>Berechnungsmaske!E152</f>
        <v/>
      </c>
      <c r="G143" s="57" t="str">
        <f>Berechnungsmaske!F152</f>
        <v>2</v>
      </c>
      <c r="I143" s="57">
        <f>Berechnungsmaske!G152</f>
        <v>629.79999999999995</v>
      </c>
      <c r="J143" s="57">
        <f>Berechnungsmaske!H152</f>
        <v>646.5</v>
      </c>
      <c r="K143" s="57">
        <f>Berechnungsmaske!I152</f>
        <v>652.79999999999995</v>
      </c>
      <c r="L143" s="57">
        <f>Berechnungsmaske!J152</f>
        <v>544.24</v>
      </c>
      <c r="M143" s="57">
        <f>Berechnungsmaske!K152</f>
        <v>521.29999999999995</v>
      </c>
    </row>
    <row r="144" spans="1:13" ht="15" customHeight="1" x14ac:dyDescent="0.2">
      <c r="A144" s="37">
        <f>IF(Info!$D$7=1,IF(OR($Q$5&lt;D144,$Q$5&gt;E144),0,"X"),0)</f>
        <v>0</v>
      </c>
      <c r="B144" s="37">
        <f>IF(Info!$D$7=1,IF(OR($O$5&lt;D144,$O$5&gt;E144),0,"X"),0)</f>
        <v>0</v>
      </c>
      <c r="D144" s="57">
        <f>Berechnungsmaske!D153</f>
        <v>1370</v>
      </c>
      <c r="E144" s="57">
        <f>Berechnungsmaske!E153</f>
        <v>1389.99</v>
      </c>
      <c r="G144" s="57" t="str">
        <f>Berechnungsmaske!F153</f>
        <v>1</v>
      </c>
      <c r="I144" s="57">
        <f>Berechnungsmaske!G153</f>
        <v>711.54</v>
      </c>
      <c r="J144" s="57">
        <f>Berechnungsmaske!H153</f>
        <v>730.7</v>
      </c>
      <c r="K144" s="57">
        <f>Berechnungsmaske!I153</f>
        <v>739.68</v>
      </c>
      <c r="L144" s="57">
        <f>Berechnungsmaske!J153</f>
        <v>612.91999999999996</v>
      </c>
      <c r="M144" s="57">
        <f>Berechnungsmaske!K153</f>
        <v>587.29999999999995</v>
      </c>
    </row>
    <row r="145" spans="1:13" ht="15" customHeight="1" x14ac:dyDescent="0.2">
      <c r="A145" s="37">
        <f>IF(Info!$D$7=2,IF(OR($Q$5&lt;D144,$Q$5&gt;E144),0,"X"),0)</f>
        <v>0</v>
      </c>
      <c r="B145" s="37">
        <f>IF(Info!$D$7=2,IF(OR($O$5&lt;D144,$O$5&gt;E144),0,"X"),0)</f>
        <v>0</v>
      </c>
      <c r="D145" s="57" t="str">
        <f>Berechnungsmaske!D154</f>
        <v/>
      </c>
      <c r="E145" s="57" t="str">
        <f>Berechnungsmaske!E154</f>
        <v/>
      </c>
      <c r="G145" s="57" t="str">
        <f>Berechnungsmaske!F154</f>
        <v>2</v>
      </c>
      <c r="I145" s="57">
        <f>Berechnungsmaske!G154</f>
        <v>637.20000000000005</v>
      </c>
      <c r="J145" s="57">
        <f>Berechnungsmaske!H154</f>
        <v>654.35</v>
      </c>
      <c r="K145" s="57">
        <f>Berechnungsmaske!I154</f>
        <v>662.4</v>
      </c>
      <c r="L145" s="57">
        <f>Berechnungsmaske!J154</f>
        <v>548.89</v>
      </c>
      <c r="M145" s="57">
        <f>Berechnungsmaske!K154</f>
        <v>525.94000000000005</v>
      </c>
    </row>
    <row r="146" spans="1:13" ht="15" customHeight="1" x14ac:dyDescent="0.2">
      <c r="A146" s="37">
        <f>IF(Info!$D$7=1,IF(OR($Q$5&lt;D146,$Q$5&gt;E146),0,"X"),0)</f>
        <v>0</v>
      </c>
      <c r="B146" s="37">
        <f>IF(Info!$D$7=1,IF(OR($O$5&lt;D146,$O$5&gt;E146),0,"X"),0)</f>
        <v>0</v>
      </c>
      <c r="D146" s="57">
        <f>Berechnungsmaske!D155</f>
        <v>1390</v>
      </c>
      <c r="E146" s="57">
        <f>Berechnungsmaske!E155</f>
        <v>1409.99</v>
      </c>
      <c r="G146" s="57" t="str">
        <f>Berechnungsmaske!F155</f>
        <v>1</v>
      </c>
      <c r="I146" s="57">
        <f>Berechnungsmaske!G155</f>
        <v>719.81</v>
      </c>
      <c r="J146" s="57">
        <f>Berechnungsmaske!H155</f>
        <v>739.35</v>
      </c>
      <c r="K146" s="57">
        <f>Berechnungsmaske!I155</f>
        <v>750.4</v>
      </c>
      <c r="L146" s="57">
        <f>Berechnungsmaske!J155</f>
        <v>618.16999999999996</v>
      </c>
      <c r="M146" s="57">
        <f>Berechnungsmaske!K155</f>
        <v>592.54</v>
      </c>
    </row>
    <row r="147" spans="1:13" ht="15" customHeight="1" x14ac:dyDescent="0.2">
      <c r="A147" s="37">
        <f>IF(Info!$D$7=2,IF(OR($Q$5&lt;D146,$Q$5&gt;E146),0,"X"),0)</f>
        <v>0</v>
      </c>
      <c r="B147" s="37">
        <f>IF(Info!$D$7=2,IF(OR($O$5&lt;D146,$O$5&gt;E146),0,"X"),0)</f>
        <v>0</v>
      </c>
      <c r="D147" s="57" t="str">
        <f>Berechnungsmaske!D156</f>
        <v/>
      </c>
      <c r="E147" s="57" t="str">
        <f>Berechnungsmaske!E156</f>
        <v/>
      </c>
      <c r="G147" s="57" t="str">
        <f>Berechnungsmaske!F156</f>
        <v>2</v>
      </c>
      <c r="I147" s="57">
        <f>Berechnungsmaske!G156</f>
        <v>644.6</v>
      </c>
      <c r="J147" s="57">
        <f>Berechnungsmaske!H156</f>
        <v>662.1</v>
      </c>
      <c r="K147" s="57">
        <f>Berechnungsmaske!I156</f>
        <v>672</v>
      </c>
      <c r="L147" s="57">
        <f>Berechnungsmaske!J156</f>
        <v>553.58000000000004</v>
      </c>
      <c r="M147" s="57">
        <f>Berechnungsmaske!K156</f>
        <v>530.63</v>
      </c>
    </row>
    <row r="148" spans="1:13" ht="15" customHeight="1" x14ac:dyDescent="0.2">
      <c r="A148" s="37">
        <f>IF(Info!$D$7=1,IF(OR($Q$5&lt;D148,$Q$5&gt;E148),0,"X"),0)</f>
        <v>0</v>
      </c>
      <c r="B148" s="37">
        <f>IF(Info!$D$7=1,IF(OR($O$5&lt;D148,$O$5&gt;E148),0,"X"),0)</f>
        <v>0</v>
      </c>
      <c r="D148" s="57">
        <f>Berechnungsmaske!D157</f>
        <v>1410</v>
      </c>
      <c r="E148" s="57">
        <f>Berechnungsmaske!E157</f>
        <v>1429.99</v>
      </c>
      <c r="G148" s="57" t="str">
        <f>Berechnungsmaske!F157</f>
        <v>1</v>
      </c>
      <c r="I148" s="57">
        <f>Berechnungsmaske!G157</f>
        <v>727.96</v>
      </c>
      <c r="J148" s="57">
        <f>Berechnungsmaske!H157</f>
        <v>748</v>
      </c>
      <c r="K148" s="57">
        <f>Berechnungsmaske!I157</f>
        <v>761.12</v>
      </c>
      <c r="L148" s="57">
        <f>Berechnungsmaske!J157</f>
        <v>623.41</v>
      </c>
      <c r="M148" s="57">
        <f>Berechnungsmaske!K157</f>
        <v>597.73</v>
      </c>
    </row>
    <row r="149" spans="1:13" ht="15" customHeight="1" x14ac:dyDescent="0.2">
      <c r="A149" s="37">
        <f>IF(Info!$D$7=2,IF(OR($Q$5&lt;D148,$Q$5&gt;E148),0,"X"),0)</f>
        <v>0</v>
      </c>
      <c r="B149" s="37">
        <f>IF(Info!$D$7=2,IF(OR($O$5&lt;D148,$O$5&gt;E148),0,"X"),0)</f>
        <v>0</v>
      </c>
      <c r="D149" s="57" t="str">
        <f>Berechnungsmaske!D158</f>
        <v/>
      </c>
      <c r="E149" s="57" t="str">
        <f>Berechnungsmaske!E158</f>
        <v/>
      </c>
      <c r="G149" s="57" t="str">
        <f>Berechnungsmaske!F158</f>
        <v>2</v>
      </c>
      <c r="I149" s="57">
        <f>Berechnungsmaske!G158</f>
        <v>651.9</v>
      </c>
      <c r="J149" s="57">
        <f>Berechnungsmaske!H158</f>
        <v>669.85</v>
      </c>
      <c r="K149" s="57">
        <f>Berechnungsmaske!I158</f>
        <v>681.6</v>
      </c>
      <c r="L149" s="57">
        <f>Berechnungsmaske!J158</f>
        <v>558.28</v>
      </c>
      <c r="M149" s="57">
        <f>Berechnungsmaske!K158</f>
        <v>535.28</v>
      </c>
    </row>
    <row r="150" spans="1:13" ht="15" customHeight="1" x14ac:dyDescent="0.2">
      <c r="A150" s="37">
        <f>IF(Info!$D$7=1,IF(OR($Q$5&lt;D150,$Q$5&gt;E150),0,"X"),0)</f>
        <v>0</v>
      </c>
      <c r="B150" s="37">
        <f>IF(Info!$D$7=1,IF(OR($O$5&lt;D150,$O$5&gt;E150),0,"X"),0)</f>
        <v>0</v>
      </c>
      <c r="D150" s="57">
        <f>Berechnungsmaske!D159</f>
        <v>1430</v>
      </c>
      <c r="E150" s="57">
        <f>Berechnungsmaske!E159</f>
        <v>1449.99</v>
      </c>
      <c r="G150" s="57" t="str">
        <f>Berechnungsmaske!F159</f>
        <v>1</v>
      </c>
      <c r="I150" s="57">
        <f>Berechnungsmaske!G159</f>
        <v>736.11</v>
      </c>
      <c r="J150" s="57">
        <f>Berechnungsmaske!H159</f>
        <v>756.6</v>
      </c>
      <c r="K150" s="57">
        <f>Berechnungsmaske!I159</f>
        <v>771.84</v>
      </c>
      <c r="L150" s="57">
        <f>Berechnungsmaske!J159</f>
        <v>628.59</v>
      </c>
      <c r="M150" s="57">
        <f>Berechnungsmaske!K159</f>
        <v>602.97</v>
      </c>
    </row>
    <row r="151" spans="1:13" ht="15" customHeight="1" x14ac:dyDescent="0.2">
      <c r="A151" s="37">
        <f>IF(Info!$D$7=2,IF(OR($Q$5&lt;D150,$Q$5&gt;E150),0,"X"),0)</f>
        <v>0</v>
      </c>
      <c r="B151" s="37">
        <f>IF(Info!$D$7=2,IF(OR($O$5&lt;D150,$O$5&gt;E150),0,"X"),0)</f>
        <v>0</v>
      </c>
      <c r="D151" s="57" t="str">
        <f>Berechnungsmaske!D160</f>
        <v/>
      </c>
      <c r="E151" s="57" t="str">
        <f>Berechnungsmaske!E160</f>
        <v/>
      </c>
      <c r="G151" s="57" t="str">
        <f>Berechnungsmaske!F160</f>
        <v>2</v>
      </c>
      <c r="I151" s="57">
        <f>Berechnungsmaske!G160</f>
        <v>659.2</v>
      </c>
      <c r="J151" s="57">
        <f>Berechnungsmaske!H160</f>
        <v>677.55</v>
      </c>
      <c r="K151" s="57">
        <f>Berechnungsmaske!I160</f>
        <v>691.2</v>
      </c>
      <c r="L151" s="57">
        <f>Berechnungsmaske!J160</f>
        <v>562.91999999999996</v>
      </c>
      <c r="M151" s="57">
        <f>Berechnungsmaske!K160</f>
        <v>539.97</v>
      </c>
    </row>
    <row r="152" spans="1:13" ht="15" customHeight="1" x14ac:dyDescent="0.2">
      <c r="A152" s="37">
        <f>IF(Info!$D$7=1,IF(OR($Q$5&lt;D152,$Q$5&gt;E152),0,"X"),0)</f>
        <v>0</v>
      </c>
      <c r="B152" s="37">
        <f>IF(Info!$D$7=1,IF(OR($O$5&lt;D152,$O$5&gt;E152),0,"X"),0)</f>
        <v>0</v>
      </c>
      <c r="D152" s="57">
        <f>Berechnungsmaske!D161</f>
        <v>1450</v>
      </c>
      <c r="E152" s="57">
        <f>Berechnungsmaske!E161</f>
        <v>1469.99</v>
      </c>
      <c r="G152" s="57" t="str">
        <f>Berechnungsmaske!F161</f>
        <v>1</v>
      </c>
      <c r="I152" s="57">
        <f>Berechnungsmaske!G161</f>
        <v>744.2</v>
      </c>
      <c r="J152" s="57">
        <f>Berechnungsmaske!H161</f>
        <v>765.14</v>
      </c>
      <c r="K152" s="57">
        <f>Berechnungsmaske!I161</f>
        <v>782.56</v>
      </c>
      <c r="L152" s="57">
        <f>Berechnungsmaske!J161</f>
        <v>633.83000000000004</v>
      </c>
      <c r="M152" s="57">
        <f>Berechnungsmaske!K161</f>
        <v>608.21</v>
      </c>
    </row>
    <row r="153" spans="1:13" ht="15" customHeight="1" x14ac:dyDescent="0.2">
      <c r="A153" s="37">
        <f>IF(Info!$D$7=2,IF(OR($Q$5&lt;D152,$Q$5&gt;E152),0,"X"),0)</f>
        <v>0</v>
      </c>
      <c r="B153" s="37">
        <f>IF(Info!$D$7=2,IF(OR($O$5&lt;D152,$O$5&gt;E152),0,"X"),0)</f>
        <v>0</v>
      </c>
      <c r="D153" s="57" t="str">
        <f>Berechnungsmaske!D162</f>
        <v/>
      </c>
      <c r="E153" s="57" t="str">
        <f>Berechnungsmaske!E162</f>
        <v/>
      </c>
      <c r="G153" s="57" t="str">
        <f>Berechnungsmaske!F162</f>
        <v>2</v>
      </c>
      <c r="I153" s="57">
        <f>Berechnungsmaske!G162</f>
        <v>666.45</v>
      </c>
      <c r="J153" s="57">
        <f>Berechnungsmaske!H162</f>
        <v>685.2</v>
      </c>
      <c r="K153" s="57">
        <f>Berechnungsmaske!I162</f>
        <v>700.8</v>
      </c>
      <c r="L153" s="57">
        <f>Berechnungsmaske!J162</f>
        <v>567.61</v>
      </c>
      <c r="M153" s="57">
        <f>Berechnungsmaske!K162</f>
        <v>544.66999999999996</v>
      </c>
    </row>
    <row r="154" spans="1:13" ht="15" customHeight="1" x14ac:dyDescent="0.2">
      <c r="A154" s="37">
        <f>IF(Info!$D$7=1,IF(OR($Q$5&lt;D154,$Q$5&gt;E154),0,"X"),0)</f>
        <v>0</v>
      </c>
      <c r="B154" s="37">
        <f>IF(Info!$D$7=1,IF(OR($O$5&lt;D154,$O$5&gt;E154),0,"X"),0)</f>
        <v>0</v>
      </c>
      <c r="D154" s="57">
        <f>Berechnungsmaske!D163</f>
        <v>1470</v>
      </c>
      <c r="E154" s="57">
        <f>Berechnungsmaske!E163</f>
        <v>1489.99</v>
      </c>
      <c r="G154" s="57" t="str">
        <f>Berechnungsmaske!F163</f>
        <v>1</v>
      </c>
      <c r="I154" s="57">
        <f>Berechnungsmaske!G163</f>
        <v>752.19</v>
      </c>
      <c r="J154" s="57">
        <f>Berechnungsmaske!H163</f>
        <v>773.63</v>
      </c>
      <c r="K154" s="57">
        <f>Berechnungsmaske!I163</f>
        <v>793.28</v>
      </c>
      <c r="L154" s="57">
        <f>Berechnungsmaske!J163</f>
        <v>639.08000000000004</v>
      </c>
      <c r="M154" s="57">
        <f>Berechnungsmaske!K163</f>
        <v>613.45000000000005</v>
      </c>
    </row>
    <row r="155" spans="1:13" ht="15" customHeight="1" x14ac:dyDescent="0.2">
      <c r="A155" s="37">
        <f>IF(Info!$D$7=2,IF(OR($Q$5&lt;D154,$Q$5&gt;E154),0,"X"),0)</f>
        <v>0</v>
      </c>
      <c r="B155" s="37">
        <f>IF(Info!$D$7=2,IF(OR($O$5&lt;D154,$O$5&gt;E154),0,"X"),0)</f>
        <v>0</v>
      </c>
      <c r="D155" s="57" t="str">
        <f>Berechnungsmaske!D164</f>
        <v/>
      </c>
      <c r="E155" s="57" t="str">
        <f>Berechnungsmaske!E164</f>
        <v/>
      </c>
      <c r="G155" s="57" t="str">
        <f>Berechnungsmaske!F164</f>
        <v>2</v>
      </c>
      <c r="I155" s="57">
        <f>Berechnungsmaske!G164</f>
        <v>673.6</v>
      </c>
      <c r="J155" s="57">
        <f>Berechnungsmaske!H164</f>
        <v>692.8</v>
      </c>
      <c r="K155" s="57">
        <f>Berechnungsmaske!I164</f>
        <v>710.4</v>
      </c>
      <c r="L155" s="57">
        <f>Berechnungsmaske!J164</f>
        <v>572.30999999999995</v>
      </c>
      <c r="M155" s="57">
        <f>Berechnungsmaske!K164</f>
        <v>549.36</v>
      </c>
    </row>
    <row r="156" spans="1:13" ht="15" customHeight="1" x14ac:dyDescent="0.2">
      <c r="A156" s="37">
        <f>IF(Info!$D$7=1,IF(OR($Q$5&lt;D156,$Q$5&gt;E156),0,"X"),0)</f>
        <v>0</v>
      </c>
      <c r="B156" s="37">
        <f>IF(Info!$D$7=1,IF(OR($O$5&lt;D156,$O$5&gt;E156),0,"X"),0)</f>
        <v>0</v>
      </c>
      <c r="D156" s="57">
        <f>Berechnungsmaske!D165</f>
        <v>1490</v>
      </c>
      <c r="E156" s="57">
        <f>Berechnungsmaske!E165</f>
        <v>1509.99</v>
      </c>
      <c r="G156" s="57" t="str">
        <f>Berechnungsmaske!F165</f>
        <v>1</v>
      </c>
      <c r="I156" s="57">
        <f>Berechnungsmaske!G165</f>
        <v>760.18</v>
      </c>
      <c r="J156" s="57">
        <f>Berechnungsmaske!H165</f>
        <v>782.06</v>
      </c>
      <c r="K156" s="57">
        <f>Berechnungsmaske!I165</f>
        <v>804</v>
      </c>
      <c r="L156" s="57">
        <f>Berechnungsmaske!J165</f>
        <v>644.32000000000005</v>
      </c>
      <c r="M156" s="57">
        <f>Berechnungsmaske!K165</f>
        <v>618.63</v>
      </c>
    </row>
    <row r="157" spans="1:13" ht="15" customHeight="1" x14ac:dyDescent="0.2">
      <c r="A157" s="37">
        <f>IF(Info!$D$7=2,IF(OR($Q$5&lt;D156,$Q$5&gt;E156),0,"X"),0)</f>
        <v>0</v>
      </c>
      <c r="B157" s="37">
        <f>IF(Info!$D$7=2,IF(OR($O$5&lt;D156,$O$5&gt;E156),0,"X"),0)</f>
        <v>0</v>
      </c>
      <c r="D157" s="57" t="str">
        <f>Berechnungsmaske!D166</f>
        <v/>
      </c>
      <c r="E157" s="57" t="str">
        <f>Berechnungsmaske!E166</f>
        <v/>
      </c>
      <c r="G157" s="57" t="str">
        <f>Berechnungsmaske!F166</f>
        <v>2</v>
      </c>
      <c r="I157" s="57">
        <f>Berechnungsmaske!G166</f>
        <v>680.75</v>
      </c>
      <c r="J157" s="57">
        <f>Berechnungsmaske!H166</f>
        <v>700.35</v>
      </c>
      <c r="K157" s="57">
        <f>Berechnungsmaske!I166</f>
        <v>720</v>
      </c>
      <c r="L157" s="57">
        <f>Berechnungsmaske!J166</f>
        <v>577</v>
      </c>
      <c r="M157" s="57">
        <f>Berechnungsmaske!K166</f>
        <v>554</v>
      </c>
    </row>
    <row r="158" spans="1:13" ht="15" customHeight="1" x14ac:dyDescent="0.2">
      <c r="A158" s="37">
        <f>IF(Info!$D$7=1,IF(OR($Q$5&lt;D158,$Q$5&gt;E158),0,"X"),0)</f>
        <v>0</v>
      </c>
      <c r="B158" s="37">
        <f>IF(Info!$D$7=1,IF(OR($O$5&lt;D158,$O$5&gt;E158),0,"X"),0)</f>
        <v>0</v>
      </c>
      <c r="D158" s="57">
        <f>Berechnungsmaske!D167</f>
        <v>1510</v>
      </c>
      <c r="E158" s="57">
        <f>Berechnungsmaske!E167</f>
        <v>1529.99</v>
      </c>
      <c r="G158" s="57" t="str">
        <f>Berechnungsmaske!F167</f>
        <v>1</v>
      </c>
      <c r="I158" s="57">
        <f>Berechnungsmaske!G167</f>
        <v>768.1</v>
      </c>
      <c r="J158" s="57">
        <f>Berechnungsmaske!H167</f>
        <v>790.43</v>
      </c>
      <c r="K158" s="57">
        <f>Berechnungsmaske!I167</f>
        <v>814.72</v>
      </c>
      <c r="L158" s="57">
        <f>Berechnungsmaske!J167</f>
        <v>649.5</v>
      </c>
      <c r="M158" s="57">
        <f>Berechnungsmaske!K167</f>
        <v>623.87</v>
      </c>
    </row>
    <row r="159" spans="1:13" ht="15" customHeight="1" x14ac:dyDescent="0.2">
      <c r="A159" s="37">
        <f>IF(Info!$D$7=2,IF(OR($Q$5&lt;D158,$Q$5&gt;E158),0,"X"),0)</f>
        <v>0</v>
      </c>
      <c r="B159" s="37">
        <f>IF(Info!$D$7=2,IF(OR($O$5&lt;D158,$O$5&gt;E158),0,"X"),0)</f>
        <v>0</v>
      </c>
      <c r="D159" s="57" t="str">
        <f>Berechnungsmaske!D168</f>
        <v/>
      </c>
      <c r="E159" s="57" t="str">
        <f>Berechnungsmaske!E168</f>
        <v/>
      </c>
      <c r="G159" s="57" t="str">
        <f>Berechnungsmaske!F168</f>
        <v>2</v>
      </c>
      <c r="I159" s="57">
        <f>Berechnungsmaske!G168</f>
        <v>687.85</v>
      </c>
      <c r="J159" s="57">
        <f>Berechnungsmaske!H168</f>
        <v>707.85</v>
      </c>
      <c r="K159" s="57">
        <f>Berechnungsmaske!I168</f>
        <v>729.6</v>
      </c>
      <c r="L159" s="57">
        <f>Berechnungsmaske!J168</f>
        <v>581.64</v>
      </c>
      <c r="M159" s="57">
        <f>Berechnungsmaske!K168</f>
        <v>558.69000000000005</v>
      </c>
    </row>
    <row r="160" spans="1:13" ht="15" customHeight="1" x14ac:dyDescent="0.2">
      <c r="A160" s="37">
        <f>IF(Info!$D$7=1,IF(OR($Q$5&lt;D160,$Q$5&gt;E160),0,"X"),0)</f>
        <v>0</v>
      </c>
      <c r="B160" s="37">
        <f>IF(Info!$D$7=1,IF(OR($O$5&lt;D160,$O$5&gt;E160),0,"X"),0)</f>
        <v>0</v>
      </c>
      <c r="D160" s="57">
        <f>Berechnungsmaske!D169</f>
        <v>1530</v>
      </c>
      <c r="E160" s="57">
        <f>Berechnungsmaske!E169</f>
        <v>1549.99</v>
      </c>
      <c r="G160" s="57" t="str">
        <f>Berechnungsmaske!F169</f>
        <v>1</v>
      </c>
      <c r="I160" s="57">
        <f>Berechnungsmaske!G169</f>
        <v>775.92</v>
      </c>
      <c r="J160" s="57">
        <f>Berechnungsmaske!H169</f>
        <v>798.75</v>
      </c>
      <c r="K160" s="57">
        <f>Berechnungsmaske!I169</f>
        <v>825.44</v>
      </c>
      <c r="L160" s="57">
        <f>Berechnungsmaske!J169</f>
        <v>654.74</v>
      </c>
      <c r="M160" s="57">
        <f>Berechnungsmaske!K169</f>
        <v>629.12</v>
      </c>
    </row>
    <row r="161" spans="1:13" ht="15" customHeight="1" x14ac:dyDescent="0.2">
      <c r="A161" s="37">
        <f>IF(Info!$D$7=2,IF(OR($Q$5&lt;D160,$Q$5&gt;E160),0,"X"),0)</f>
        <v>0</v>
      </c>
      <c r="B161" s="37">
        <f>IF(Info!$D$7=2,IF(OR($O$5&lt;D160,$O$5&gt;E160),0,"X"),0)</f>
        <v>0</v>
      </c>
      <c r="D161" s="57" t="str">
        <f>Berechnungsmaske!D170</f>
        <v/>
      </c>
      <c r="E161" s="57" t="str">
        <f>Berechnungsmaske!E170</f>
        <v/>
      </c>
      <c r="G161" s="57" t="str">
        <f>Berechnungsmaske!F170</f>
        <v>2</v>
      </c>
      <c r="I161" s="57">
        <f>Berechnungsmaske!G170</f>
        <v>694.85</v>
      </c>
      <c r="J161" s="57">
        <f>Berechnungsmaske!H170</f>
        <v>715.3</v>
      </c>
      <c r="K161" s="57">
        <f>Berechnungsmaske!I170</f>
        <v>739.2</v>
      </c>
      <c r="L161" s="57">
        <f>Berechnungsmaske!J170</f>
        <v>586.33000000000004</v>
      </c>
      <c r="M161" s="57">
        <f>Berechnungsmaske!K170</f>
        <v>563.39</v>
      </c>
    </row>
    <row r="162" spans="1:13" ht="15" customHeight="1" x14ac:dyDescent="0.2">
      <c r="A162" s="37">
        <f>IF(Info!$D$7=1,IF(OR($Q$5&lt;D162,$Q$5&gt;E162),0,"X"),0)</f>
        <v>0</v>
      </c>
      <c r="B162" s="37">
        <f>IF(Info!$D$7=1,IF(OR($O$5&lt;D162,$O$5&gt;E162),0,"X"),0)</f>
        <v>0</v>
      </c>
      <c r="D162" s="57">
        <f>Berechnungsmaske!D171</f>
        <v>1550</v>
      </c>
      <c r="E162" s="57">
        <f>Berechnungsmaske!E171</f>
        <v>1569.99</v>
      </c>
      <c r="G162" s="57" t="str">
        <f>Berechnungsmaske!F171</f>
        <v>1</v>
      </c>
      <c r="I162" s="57">
        <f>Berechnungsmaske!G171</f>
        <v>783.73</v>
      </c>
      <c r="J162" s="57">
        <f>Berechnungsmaske!H171</f>
        <v>807.02</v>
      </c>
      <c r="K162" s="57">
        <f>Berechnungsmaske!I171</f>
        <v>836.16</v>
      </c>
      <c r="L162" s="57">
        <f>Berechnungsmaske!J171</f>
        <v>659.92</v>
      </c>
      <c r="M162" s="57">
        <f>Berechnungsmaske!K171</f>
        <v>634.29999999999995</v>
      </c>
    </row>
    <row r="163" spans="1:13" ht="15" customHeight="1" x14ac:dyDescent="0.2">
      <c r="A163" s="37">
        <f>IF(Info!$D$7=2,IF(OR($Q$5&lt;D162,$Q$5&gt;E162),0,"X"),0)</f>
        <v>0</v>
      </c>
      <c r="B163" s="37">
        <f>IF(Info!$D$7=2,IF(OR($O$5&lt;D162,$O$5&gt;E162),0,"X"),0)</f>
        <v>0</v>
      </c>
      <c r="D163" s="57" t="str">
        <f>Berechnungsmaske!D172</f>
        <v/>
      </c>
      <c r="E163" s="57" t="str">
        <f>Berechnungsmaske!E172</f>
        <v/>
      </c>
      <c r="G163" s="57" t="str">
        <f>Berechnungsmaske!F172</f>
        <v>2</v>
      </c>
      <c r="I163" s="57">
        <f>Berechnungsmaske!G172</f>
        <v>701.85</v>
      </c>
      <c r="J163" s="57">
        <f>Berechnungsmaske!H172</f>
        <v>722.7</v>
      </c>
      <c r="K163" s="57">
        <f>Berechnungsmaske!I172</f>
        <v>748.8</v>
      </c>
      <c r="L163" s="57">
        <f>Berechnungsmaske!J172</f>
        <v>590.98</v>
      </c>
      <c r="M163" s="57">
        <f>Berechnungsmaske!K172</f>
        <v>568.03</v>
      </c>
    </row>
    <row r="164" spans="1:13" ht="15" customHeight="1" x14ac:dyDescent="0.2">
      <c r="A164" s="37">
        <f>IF(Info!$D$7=1,IF(OR($Q$5&lt;D164,$Q$5&gt;E164),0,"X"),0)</f>
        <v>0</v>
      </c>
      <c r="B164" s="37">
        <f>IF(Info!$D$7=1,IF(OR($O$5&lt;D164,$O$5&gt;E164),0,"X"),0)</f>
        <v>0</v>
      </c>
      <c r="D164" s="57">
        <f>Berechnungsmaske!D173</f>
        <v>1570</v>
      </c>
      <c r="E164" s="57">
        <f>Berechnungsmaske!E173</f>
        <v>1589.99</v>
      </c>
      <c r="G164" s="57" t="str">
        <f>Berechnungsmaske!F173</f>
        <v>1</v>
      </c>
      <c r="I164" s="57">
        <f>Berechnungsmaske!G173</f>
        <v>791.28</v>
      </c>
      <c r="J164" s="57">
        <f>Berechnungsmaske!H173</f>
        <v>815.22</v>
      </c>
      <c r="K164" s="57">
        <f>Berechnungsmaske!I173</f>
        <v>846.88</v>
      </c>
      <c r="L164" s="57">
        <f>Berechnungsmaske!J173</f>
        <v>665.17</v>
      </c>
      <c r="M164" s="57">
        <f>Berechnungsmaske!K173</f>
        <v>639.54</v>
      </c>
    </row>
    <row r="165" spans="1:13" ht="15" customHeight="1" x14ac:dyDescent="0.2">
      <c r="A165" s="37">
        <f>IF(Info!$D$7=2,IF(OR($Q$5&lt;D164,$Q$5&gt;E164),0,"X"),0)</f>
        <v>0</v>
      </c>
      <c r="B165" s="37">
        <f>IF(Info!$D$7=2,IF(OR($O$5&lt;D164,$O$5&gt;E164),0,"X"),0)</f>
        <v>0</v>
      </c>
      <c r="D165" s="57" t="str">
        <f>Berechnungsmaske!D174</f>
        <v/>
      </c>
      <c r="E165" s="57" t="str">
        <f>Berechnungsmaske!E174</f>
        <v/>
      </c>
      <c r="G165" s="57" t="str">
        <f>Berechnungsmaske!F174</f>
        <v>2</v>
      </c>
      <c r="I165" s="57">
        <f>Berechnungsmaske!G174</f>
        <v>708.61</v>
      </c>
      <c r="J165" s="57">
        <f>Berechnungsmaske!H174</f>
        <v>730.05</v>
      </c>
      <c r="K165" s="57">
        <f>Berechnungsmaske!I174</f>
        <v>758.4</v>
      </c>
      <c r="L165" s="57">
        <f>Berechnungsmaske!J174</f>
        <v>595.66999999999996</v>
      </c>
      <c r="M165" s="57">
        <f>Berechnungsmaske!K174</f>
        <v>572.72</v>
      </c>
    </row>
    <row r="166" spans="1:13" ht="15" customHeight="1" x14ac:dyDescent="0.2">
      <c r="A166" s="37">
        <f>IF(Info!$D$7=1,IF(OR($Q$5&lt;D166,$Q$5&gt;E166),0,"X"),0)</f>
        <v>0</v>
      </c>
      <c r="B166" s="37">
        <f>IF(Info!$D$7=1,IF(OR($O$5&lt;D166,$O$5&gt;E166),0,"X"),0)</f>
        <v>0</v>
      </c>
      <c r="D166" s="57">
        <f>Berechnungsmaske!D175</f>
        <v>1590</v>
      </c>
      <c r="E166" s="57">
        <f>Berechnungsmaske!E175</f>
        <v>1609.99</v>
      </c>
      <c r="G166" s="57" t="str">
        <f>Berechnungsmaske!F175</f>
        <v>1</v>
      </c>
      <c r="I166" s="57">
        <f>Berechnungsmaske!G175</f>
        <v>798.45</v>
      </c>
      <c r="J166" s="57">
        <f>Berechnungsmaske!H175</f>
        <v>823.38</v>
      </c>
      <c r="K166" s="57">
        <f>Berechnungsmaske!I175</f>
        <v>857.6</v>
      </c>
      <c r="L166" s="57">
        <f>Berechnungsmaske!J175</f>
        <v>670.41</v>
      </c>
      <c r="M166" s="57">
        <f>Berechnungsmaske!K175</f>
        <v>644.79</v>
      </c>
    </row>
    <row r="167" spans="1:13" ht="15" customHeight="1" x14ac:dyDescent="0.2">
      <c r="A167" s="37">
        <f>IF(Info!$D$7=2,IF(OR($Q$5&lt;D166,$Q$5&gt;E166),0,"X"),0)</f>
        <v>0</v>
      </c>
      <c r="B167" s="37">
        <f>IF(Info!$D$7=2,IF(OR($O$5&lt;D166,$O$5&gt;E166),0,"X"),0)</f>
        <v>0</v>
      </c>
      <c r="D167" s="57" t="str">
        <f>Berechnungsmaske!D176</f>
        <v/>
      </c>
      <c r="E167" s="57" t="str">
        <f>Berechnungsmaske!E176</f>
        <v/>
      </c>
      <c r="G167" s="57" t="str">
        <f>Berechnungsmaske!F176</f>
        <v>2</v>
      </c>
      <c r="I167" s="57">
        <f>Berechnungsmaske!G176</f>
        <v>715.03</v>
      </c>
      <c r="J167" s="57">
        <f>Berechnungsmaske!H176</f>
        <v>737.35</v>
      </c>
      <c r="K167" s="57">
        <f>Berechnungsmaske!I176</f>
        <v>768</v>
      </c>
      <c r="L167" s="57">
        <f>Berechnungsmaske!J176</f>
        <v>600.37</v>
      </c>
      <c r="M167" s="57">
        <f>Berechnungsmaske!K176</f>
        <v>577.41999999999996</v>
      </c>
    </row>
    <row r="168" spans="1:13" ht="15" customHeight="1" x14ac:dyDescent="0.2">
      <c r="A168" s="37">
        <f>IF(Info!$D$7=1,IF(OR($Q$5&lt;D168,$Q$5&gt;E168),0,"X"),0)</f>
        <v>0</v>
      </c>
      <c r="B168" s="37">
        <f>IF(Info!$D$7=1,IF(OR($O$5&lt;D168,$O$5&gt;E168),0,"X"),0)</f>
        <v>0</v>
      </c>
      <c r="D168" s="57">
        <f>Berechnungsmaske!D177</f>
        <v>1610</v>
      </c>
      <c r="E168" s="57">
        <f>Berechnungsmaske!E177</f>
        <v>1629.99</v>
      </c>
      <c r="G168" s="57" t="str">
        <f>Berechnungsmaske!F177</f>
        <v>1</v>
      </c>
      <c r="I168" s="57">
        <f>Berechnungsmaske!G177</f>
        <v>805.55</v>
      </c>
      <c r="J168" s="57">
        <f>Berechnungsmaske!H177</f>
        <v>831.53</v>
      </c>
      <c r="K168" s="57">
        <f>Berechnungsmaske!I177</f>
        <v>868.32</v>
      </c>
      <c r="L168" s="57">
        <f>Berechnungsmaske!J177</f>
        <v>675.65</v>
      </c>
      <c r="M168" s="57">
        <f>Berechnungsmaske!K177</f>
        <v>650.03</v>
      </c>
    </row>
    <row r="169" spans="1:13" ht="15" customHeight="1" x14ac:dyDescent="0.2">
      <c r="A169" s="37">
        <f>IF(Info!$D$7=2,IF(OR($Q$5&lt;D168,$Q$5&gt;E168),0,"X"),0)</f>
        <v>0</v>
      </c>
      <c r="B169" s="37">
        <f>IF(Info!$D$7=2,IF(OR($O$5&lt;D168,$O$5&gt;E168),0,"X"),0)</f>
        <v>0</v>
      </c>
      <c r="D169" s="57" t="str">
        <f>Berechnungsmaske!D178</f>
        <v/>
      </c>
      <c r="E169" s="57" t="str">
        <f>Berechnungsmaske!E178</f>
        <v/>
      </c>
      <c r="G169" s="57" t="str">
        <f>Berechnungsmaske!F178</f>
        <v>2</v>
      </c>
      <c r="I169" s="57">
        <f>Berechnungsmaske!G178</f>
        <v>721.39</v>
      </c>
      <c r="J169" s="57">
        <f>Berechnungsmaske!H178</f>
        <v>744.65</v>
      </c>
      <c r="K169" s="57">
        <f>Berechnungsmaske!I178</f>
        <v>777.6</v>
      </c>
      <c r="L169" s="57">
        <f>Berechnungsmaske!J178</f>
        <v>605.05999999999995</v>
      </c>
      <c r="M169" s="57">
        <f>Berechnungsmaske!K178</f>
        <v>582.11</v>
      </c>
    </row>
    <row r="170" spans="1:13" ht="15" customHeight="1" x14ac:dyDescent="0.2">
      <c r="A170" s="37">
        <f>IF(Info!$D$7=1,IF(OR($Q$5&lt;D170,$Q$5&gt;E170),0,"X"),0)</f>
        <v>0</v>
      </c>
      <c r="B170" s="37">
        <f>IF(Info!$D$7=1,IF(OR($O$5&lt;D170,$O$5&gt;E170),0,"X"),0)</f>
        <v>0</v>
      </c>
      <c r="D170" s="57">
        <f>Berechnungsmaske!D179</f>
        <v>1630</v>
      </c>
      <c r="E170" s="57">
        <f>Berechnungsmaske!E179</f>
        <v>1649.99</v>
      </c>
      <c r="G170" s="57" t="str">
        <f>Berechnungsmaske!F179</f>
        <v>1</v>
      </c>
      <c r="I170" s="57">
        <f>Berechnungsmaske!G179</f>
        <v>812.65</v>
      </c>
      <c r="J170" s="57">
        <f>Berechnungsmaske!H179</f>
        <v>839.57</v>
      </c>
      <c r="K170" s="57">
        <f>Berechnungsmaske!I179</f>
        <v>879.04</v>
      </c>
      <c r="L170" s="57">
        <f>Berechnungsmaske!J179</f>
        <v>680.83</v>
      </c>
      <c r="M170" s="57">
        <f>Berechnungsmaske!K179</f>
        <v>655.21</v>
      </c>
    </row>
    <row r="171" spans="1:13" ht="15" customHeight="1" x14ac:dyDescent="0.2">
      <c r="A171" s="37">
        <f>IF(Info!$D$7=2,IF(OR($Q$5&lt;D170,$Q$5&gt;E170),0,"X"),0)</f>
        <v>0</v>
      </c>
      <c r="B171" s="37">
        <f>IF(Info!$D$7=2,IF(OR($O$5&lt;D170,$O$5&gt;E170),0,"X"),0)</f>
        <v>0</v>
      </c>
      <c r="D171" s="57" t="str">
        <f>Berechnungsmaske!D180</f>
        <v/>
      </c>
      <c r="E171" s="57" t="str">
        <f>Berechnungsmaske!E180</f>
        <v/>
      </c>
      <c r="G171" s="57" t="str">
        <f>Berechnungsmaske!F180</f>
        <v>2</v>
      </c>
      <c r="I171" s="57">
        <f>Berechnungsmaske!G180</f>
        <v>727.75</v>
      </c>
      <c r="J171" s="57">
        <f>Berechnungsmaske!H180</f>
        <v>751.85</v>
      </c>
      <c r="K171" s="57">
        <f>Berechnungsmaske!I180</f>
        <v>787.2</v>
      </c>
      <c r="L171" s="57">
        <f>Berechnungsmaske!J180</f>
        <v>609.70000000000005</v>
      </c>
      <c r="M171" s="57">
        <f>Berechnungsmaske!K180</f>
        <v>586.76</v>
      </c>
    </row>
    <row r="172" spans="1:13" ht="15" customHeight="1" x14ac:dyDescent="0.2">
      <c r="A172" s="37">
        <f>IF(Info!$D$7=1,IF(OR($Q$5&lt;D172,$Q$5&gt;E172),0,"X"),0)</f>
        <v>0</v>
      </c>
      <c r="B172" s="37">
        <f>IF(Info!$D$7=1,IF(OR($O$5&lt;D172,$O$5&gt;E172),0,"X"),0)</f>
        <v>0</v>
      </c>
      <c r="D172" s="57">
        <f>Berechnungsmaske!D181</f>
        <v>1650</v>
      </c>
      <c r="E172" s="57">
        <f>Berechnungsmaske!E181</f>
        <v>1669.99</v>
      </c>
      <c r="G172" s="57" t="str">
        <f>Berechnungsmaske!F181</f>
        <v>1</v>
      </c>
      <c r="I172" s="57">
        <f>Berechnungsmaske!G181</f>
        <v>819.75</v>
      </c>
      <c r="J172" s="57">
        <f>Berechnungsmaske!H181</f>
        <v>847.55</v>
      </c>
      <c r="K172" s="57">
        <f>Berechnungsmaske!I181</f>
        <v>889.76</v>
      </c>
      <c r="L172" s="57">
        <f>Berechnungsmaske!J181</f>
        <v>686.08</v>
      </c>
      <c r="M172" s="57">
        <f>Berechnungsmaske!K181</f>
        <v>660.45</v>
      </c>
    </row>
    <row r="173" spans="1:13" ht="15" customHeight="1" x14ac:dyDescent="0.2">
      <c r="A173" s="37">
        <f>IF(Info!$D$7=2,IF(OR($Q$5&lt;D172,$Q$5&gt;E172),0,"X"),0)</f>
        <v>0</v>
      </c>
      <c r="B173" s="37">
        <f>IF(Info!$D$7=2,IF(OR($O$5&lt;D172,$O$5&gt;E172),0,"X"),0)</f>
        <v>0</v>
      </c>
      <c r="D173" s="57" t="str">
        <f>Berechnungsmaske!D182</f>
        <v/>
      </c>
      <c r="E173" s="57" t="str">
        <f>Berechnungsmaske!E182</f>
        <v/>
      </c>
      <c r="G173" s="57" t="str">
        <f>Berechnungsmaske!F182</f>
        <v>2</v>
      </c>
      <c r="I173" s="57">
        <f>Berechnungsmaske!G182</f>
        <v>734.11</v>
      </c>
      <c r="J173" s="57">
        <f>Berechnungsmaske!H182</f>
        <v>759</v>
      </c>
      <c r="K173" s="57">
        <f>Berechnungsmaske!I182</f>
        <v>796.8</v>
      </c>
      <c r="L173" s="57">
        <f>Berechnungsmaske!J182</f>
        <v>614.4</v>
      </c>
      <c r="M173" s="57">
        <f>Berechnungsmaske!K182</f>
        <v>591.45000000000005</v>
      </c>
    </row>
    <row r="174" spans="1:13" ht="15" customHeight="1" x14ac:dyDescent="0.2">
      <c r="A174" s="37">
        <f>IF(Info!$D$7=1,IF(OR($Q$5&lt;D174,$Q$5&gt;E174),0,"X"),0)</f>
        <v>0</v>
      </c>
      <c r="B174" s="37">
        <f>IF(Info!$D$7=1,IF(OR($O$5&lt;D174,$O$5&gt;E174),0,"X"),0)</f>
        <v>0</v>
      </c>
      <c r="D174" s="57">
        <f>Berechnungsmaske!D183</f>
        <v>1670</v>
      </c>
      <c r="E174" s="57">
        <f>Berechnungsmaske!E183</f>
        <v>1689.99</v>
      </c>
      <c r="G174" s="57" t="str">
        <f>Berechnungsmaske!F183</f>
        <v>1</v>
      </c>
      <c r="I174" s="57">
        <f>Berechnungsmaske!G183</f>
        <v>826.85</v>
      </c>
      <c r="J174" s="57">
        <f>Berechnungsmaske!H183</f>
        <v>855.48</v>
      </c>
      <c r="K174" s="57">
        <f>Berechnungsmaske!I183</f>
        <v>900.48</v>
      </c>
      <c r="L174" s="57">
        <f>Berechnungsmaske!J183</f>
        <v>691.32</v>
      </c>
      <c r="M174" s="57">
        <f>Berechnungsmaske!K183</f>
        <v>665.63</v>
      </c>
    </row>
    <row r="175" spans="1:13" ht="15" customHeight="1" x14ac:dyDescent="0.2">
      <c r="A175" s="37">
        <f>IF(Info!$D$7=2,IF(OR($Q$5&lt;D174,$Q$5&gt;E174),0,"X"),0)</f>
        <v>0</v>
      </c>
      <c r="B175" s="37">
        <f>IF(Info!$D$7=2,IF(OR($O$5&lt;D174,$O$5&gt;E174),0,"X"),0)</f>
        <v>0</v>
      </c>
      <c r="D175" s="57" t="str">
        <f>Berechnungsmaske!D184</f>
        <v/>
      </c>
      <c r="E175" s="57" t="str">
        <f>Berechnungsmaske!E184</f>
        <v/>
      </c>
      <c r="G175" s="57" t="str">
        <f>Berechnungsmaske!F184</f>
        <v>2</v>
      </c>
      <c r="I175" s="57">
        <f>Berechnungsmaske!G184</f>
        <v>740.47</v>
      </c>
      <c r="J175" s="57">
        <f>Berechnungsmaske!H184</f>
        <v>766.1</v>
      </c>
      <c r="K175" s="57">
        <f>Berechnungsmaske!I184</f>
        <v>806.4</v>
      </c>
      <c r="L175" s="57">
        <f>Berechnungsmaske!J184</f>
        <v>619.09</v>
      </c>
      <c r="M175" s="57">
        <f>Berechnungsmaske!K184</f>
        <v>596.09</v>
      </c>
    </row>
    <row r="176" spans="1:13" ht="15" customHeight="1" x14ac:dyDescent="0.2">
      <c r="A176" s="37">
        <f>IF(Info!$D$7=1,IF(OR($Q$5&lt;D176,$Q$5&gt;E176),0,"X"),0)</f>
        <v>0</v>
      </c>
      <c r="B176" s="37">
        <f>IF(Info!$D$7=1,IF(OR($O$5&lt;D176,$O$5&gt;E176),0,"X"),0)</f>
        <v>0</v>
      </c>
      <c r="D176" s="57">
        <f>Berechnungsmaske!D185</f>
        <v>1690</v>
      </c>
      <c r="E176" s="57">
        <f>Berechnungsmaske!E185</f>
        <v>1709.99</v>
      </c>
      <c r="G176" s="57" t="str">
        <f>Berechnungsmaske!F185</f>
        <v>1</v>
      </c>
      <c r="I176" s="57">
        <f>Berechnungsmaske!G185</f>
        <v>833.96</v>
      </c>
      <c r="J176" s="57">
        <f>Berechnungsmaske!H185</f>
        <v>863.41</v>
      </c>
      <c r="K176" s="57">
        <f>Berechnungsmaske!I185</f>
        <v>911.2</v>
      </c>
      <c r="L176" s="57">
        <f>Berechnungsmaske!J185</f>
        <v>696.5</v>
      </c>
      <c r="M176" s="57">
        <f>Berechnungsmaske!K185</f>
        <v>670.87</v>
      </c>
    </row>
    <row r="177" spans="1:13" ht="15" customHeight="1" x14ac:dyDescent="0.2">
      <c r="A177" s="37">
        <f>IF(Info!$D$7=2,IF(OR($Q$5&lt;D176,$Q$5&gt;E176),0,"X"),0)</f>
        <v>0</v>
      </c>
      <c r="B177" s="37">
        <f>IF(Info!$D$7=2,IF(OR($O$5&lt;D176,$O$5&gt;E176),0,"X"),0)</f>
        <v>0</v>
      </c>
      <c r="D177" s="57" t="str">
        <f>Berechnungsmaske!D186</f>
        <v/>
      </c>
      <c r="E177" s="57" t="str">
        <f>Berechnungsmaske!E186</f>
        <v/>
      </c>
      <c r="G177" s="57" t="str">
        <f>Berechnungsmaske!F186</f>
        <v>2</v>
      </c>
      <c r="I177" s="57">
        <f>Berechnungsmaske!G186</f>
        <v>746.83</v>
      </c>
      <c r="J177" s="57">
        <f>Berechnungsmaske!H186</f>
        <v>773.2</v>
      </c>
      <c r="K177" s="57">
        <f>Berechnungsmaske!I186</f>
        <v>816</v>
      </c>
      <c r="L177" s="57">
        <f>Berechnungsmaske!J186</f>
        <v>623.73</v>
      </c>
      <c r="M177" s="57">
        <f>Berechnungsmaske!K186</f>
        <v>600.78</v>
      </c>
    </row>
    <row r="178" spans="1:13" ht="15" customHeight="1" x14ac:dyDescent="0.2">
      <c r="A178" s="37">
        <f>IF(Info!$D$7=1,IF(OR($Q$5&lt;D178,$Q$5&gt;E178),0,"X"),0)</f>
        <v>0</v>
      </c>
      <c r="B178" s="37">
        <f>IF(Info!$D$7=1,IF(OR($O$5&lt;D178,$O$5&gt;E178),0,"X"),0)</f>
        <v>0</v>
      </c>
      <c r="D178" s="57">
        <f>Berechnungsmaske!D187</f>
        <v>1710</v>
      </c>
      <c r="E178" s="57">
        <f>Berechnungsmaske!E187</f>
        <v>1729.99</v>
      </c>
      <c r="G178" s="57" t="str">
        <f>Berechnungsmaske!F187</f>
        <v>1</v>
      </c>
      <c r="I178" s="57">
        <f>Berechnungsmaske!G187</f>
        <v>841.23</v>
      </c>
      <c r="J178" s="57">
        <f>Berechnungsmaske!H187</f>
        <v>871.23</v>
      </c>
      <c r="K178" s="57">
        <f>Berechnungsmaske!I187</f>
        <v>921.92</v>
      </c>
      <c r="L178" s="57">
        <f>Berechnungsmaske!J187</f>
        <v>701.74</v>
      </c>
      <c r="M178" s="57">
        <f>Berechnungsmaske!K187</f>
        <v>676.12</v>
      </c>
    </row>
    <row r="179" spans="1:13" ht="15" customHeight="1" x14ac:dyDescent="0.2">
      <c r="A179" s="37">
        <f>IF(Info!$D$7=2,IF(OR($Q$5&lt;D178,$Q$5&gt;E178),0,"X"),0)</f>
        <v>0</v>
      </c>
      <c r="B179" s="37">
        <f>IF(Info!$D$7=2,IF(OR($O$5&lt;D178,$O$5&gt;E178),0,"X"),0)</f>
        <v>0</v>
      </c>
      <c r="D179" s="57" t="str">
        <f>Berechnungsmaske!D188</f>
        <v/>
      </c>
      <c r="E179" s="57" t="str">
        <f>Berechnungsmaske!E188</f>
        <v/>
      </c>
      <c r="G179" s="57" t="str">
        <f>Berechnungsmaske!F188</f>
        <v>2</v>
      </c>
      <c r="I179" s="57">
        <f>Berechnungsmaske!G188</f>
        <v>753.34</v>
      </c>
      <c r="J179" s="57">
        <f>Berechnungsmaske!H188</f>
        <v>780.2</v>
      </c>
      <c r="K179" s="57">
        <f>Berechnungsmaske!I188</f>
        <v>825.6</v>
      </c>
      <c r="L179" s="57">
        <f>Berechnungsmaske!J188</f>
        <v>628.41999999999996</v>
      </c>
      <c r="M179" s="57">
        <f>Berechnungsmaske!K188</f>
        <v>605.48</v>
      </c>
    </row>
    <row r="180" spans="1:13" ht="15" customHeight="1" x14ac:dyDescent="0.2">
      <c r="A180" s="37">
        <f>IF(Info!$D$7=1,IF(OR($Q$5&lt;D180,$Q$5&gt;E180),0,"X"),0)</f>
        <v>0</v>
      </c>
      <c r="B180" s="37">
        <f>IF(Info!$D$7=1,IF(OR($O$5&lt;D180,$O$5&gt;E180),0,"X"),0)</f>
        <v>0</v>
      </c>
      <c r="D180" s="57">
        <f>Berechnungsmaske!D189</f>
        <v>1730</v>
      </c>
      <c r="E180" s="57">
        <f>Berechnungsmaske!E189</f>
        <v>1749.99</v>
      </c>
      <c r="G180" s="57" t="str">
        <f>Berechnungsmaske!F189</f>
        <v>1</v>
      </c>
      <c r="I180" s="57">
        <f>Berechnungsmaske!G189</f>
        <v>848.7</v>
      </c>
      <c r="J180" s="57">
        <f>Berechnungsmaske!H189</f>
        <v>879.04</v>
      </c>
      <c r="K180" s="57">
        <f>Berechnungsmaske!I189</f>
        <v>932.64</v>
      </c>
      <c r="L180" s="57">
        <f>Berechnungsmaske!J189</f>
        <v>706.98</v>
      </c>
      <c r="M180" s="57">
        <f>Berechnungsmaske!K189</f>
        <v>681.36</v>
      </c>
    </row>
    <row r="181" spans="1:13" ht="15" customHeight="1" x14ac:dyDescent="0.2">
      <c r="A181" s="37">
        <f>IF(Info!$D$7=2,IF(OR($Q$5&lt;D180,$Q$5&gt;E180),0,"X"),0)</f>
        <v>0</v>
      </c>
      <c r="B181" s="37">
        <f>IF(Info!$D$7=2,IF(OR($O$5&lt;D180,$O$5&gt;E180),0,"X"),0)</f>
        <v>0</v>
      </c>
      <c r="D181" s="57" t="str">
        <f>Berechnungsmaske!D190</f>
        <v/>
      </c>
      <c r="E181" s="57" t="str">
        <f>Berechnungsmaske!E190</f>
        <v/>
      </c>
      <c r="G181" s="57" t="str">
        <f>Berechnungsmaske!F190</f>
        <v>2</v>
      </c>
      <c r="I181" s="57">
        <f>Berechnungsmaske!G190</f>
        <v>760.03</v>
      </c>
      <c r="J181" s="57">
        <f>Berechnungsmaske!H190</f>
        <v>787.2</v>
      </c>
      <c r="K181" s="57">
        <f>Berechnungsmaske!I190</f>
        <v>835.2</v>
      </c>
      <c r="L181" s="57">
        <f>Berechnungsmaske!J190</f>
        <v>633.12</v>
      </c>
      <c r="M181" s="57">
        <f>Berechnungsmaske!K190</f>
        <v>610.16999999999996</v>
      </c>
    </row>
    <row r="182" spans="1:13" ht="15" customHeight="1" x14ac:dyDescent="0.2">
      <c r="A182" s="37">
        <f>IF(Info!$D$7=1,IF(OR($Q$5&lt;D182,$Q$5&gt;E182),0,"X"),0)</f>
        <v>0</v>
      </c>
      <c r="B182" s="37">
        <f>IF(Info!$D$7=1,IF(OR($O$5&lt;D182,$O$5&gt;E182),0,"X"),0)</f>
        <v>0</v>
      </c>
      <c r="D182" s="57">
        <f>Berechnungsmaske!D191</f>
        <v>1750</v>
      </c>
      <c r="E182" s="57">
        <f>Berechnungsmaske!E191</f>
        <v>1769.99</v>
      </c>
      <c r="G182" s="57" t="str">
        <f>Berechnungsmaske!F191</f>
        <v>1</v>
      </c>
      <c r="I182" s="57">
        <f>Berechnungsmaske!G191</f>
        <v>856.42</v>
      </c>
      <c r="J182" s="57">
        <f>Berechnungsmaske!H191</f>
        <v>886.55</v>
      </c>
      <c r="K182" s="57">
        <f>Berechnungsmaske!I191</f>
        <v>943.36</v>
      </c>
      <c r="L182" s="57">
        <f>Berechnungsmaske!J191</f>
        <v>712.58</v>
      </c>
      <c r="M182" s="57">
        <f>Berechnungsmaske!K191</f>
        <v>686.95</v>
      </c>
    </row>
    <row r="183" spans="1:13" ht="15" customHeight="1" x14ac:dyDescent="0.2">
      <c r="A183" s="37">
        <f>IF(Info!$D$7=2,IF(OR($Q$5&lt;D182,$Q$5&gt;E182),0,"X"),0)</f>
        <v>0</v>
      </c>
      <c r="B183" s="37">
        <f>IF(Info!$D$7=2,IF(OR($O$5&lt;D182,$O$5&gt;E182),0,"X"),0)</f>
        <v>0</v>
      </c>
      <c r="D183" s="57" t="str">
        <f>Berechnungsmaske!D192</f>
        <v/>
      </c>
      <c r="E183" s="57" t="str">
        <f>Berechnungsmaske!E192</f>
        <v/>
      </c>
      <c r="G183" s="57" t="str">
        <f>Berechnungsmaske!F192</f>
        <v>2</v>
      </c>
      <c r="I183" s="57">
        <f>Berechnungsmaske!G192</f>
        <v>766.94</v>
      </c>
      <c r="J183" s="57">
        <f>Berechnungsmaske!H192</f>
        <v>793.93</v>
      </c>
      <c r="K183" s="57">
        <f>Berechnungsmaske!I192</f>
        <v>844.8</v>
      </c>
      <c r="L183" s="57">
        <f>Berechnungsmaske!J192</f>
        <v>638.13</v>
      </c>
      <c r="M183" s="57">
        <f>Berechnungsmaske!K192</f>
        <v>615.17999999999995</v>
      </c>
    </row>
    <row r="184" spans="1:13" ht="15" customHeight="1" x14ac:dyDescent="0.2">
      <c r="A184" s="37">
        <f>IF(Info!$D$7=1,IF(OR($Q$5&lt;D184,$Q$5&gt;E184),0,"X"),0)</f>
        <v>0</v>
      </c>
      <c r="B184" s="37">
        <f>IF(Info!$D$7=1,IF(OR($O$5&lt;D184,$O$5&gt;E184),0,"X"),0)</f>
        <v>0</v>
      </c>
      <c r="D184" s="57">
        <f>Berechnungsmaske!D193</f>
        <v>1770</v>
      </c>
      <c r="E184" s="57">
        <f>Berechnungsmaske!E193</f>
        <v>1789.99</v>
      </c>
      <c r="G184" s="57" t="str">
        <f>Berechnungsmaske!F193</f>
        <v>1</v>
      </c>
      <c r="I184" s="57">
        <f>Berechnungsmaske!G193</f>
        <v>864.2</v>
      </c>
      <c r="J184" s="57">
        <f>Berechnungsmaske!H193</f>
        <v>894.05</v>
      </c>
      <c r="K184" s="57">
        <f>Berechnungsmaske!I193</f>
        <v>954.08</v>
      </c>
      <c r="L184" s="57">
        <f>Berechnungsmaske!J193</f>
        <v>718.35</v>
      </c>
      <c r="M184" s="57">
        <f>Berechnungsmaske!K193</f>
        <v>692.73</v>
      </c>
    </row>
    <row r="185" spans="1:13" ht="15" customHeight="1" x14ac:dyDescent="0.2">
      <c r="A185" s="37">
        <f>IF(Info!$D$7=2,IF(OR($Q$5&lt;D184,$Q$5&gt;E184),0,"X"),0)</f>
        <v>0</v>
      </c>
      <c r="B185" s="37">
        <f>IF(Info!$D$7=2,IF(OR($O$5&lt;D184,$O$5&gt;E184),0,"X"),0)</f>
        <v>0</v>
      </c>
      <c r="D185" s="57" t="str">
        <f>Berechnungsmaske!D194</f>
        <v/>
      </c>
      <c r="E185" s="57" t="str">
        <f>Berechnungsmaske!E194</f>
        <v/>
      </c>
      <c r="G185" s="57" t="str">
        <f>Berechnungsmaske!F194</f>
        <v>2</v>
      </c>
      <c r="I185" s="57">
        <f>Berechnungsmaske!G194</f>
        <v>773.91</v>
      </c>
      <c r="J185" s="57">
        <f>Berechnungsmaske!H194</f>
        <v>800.65</v>
      </c>
      <c r="K185" s="57">
        <f>Berechnungsmaske!I194</f>
        <v>854.4</v>
      </c>
      <c r="L185" s="57">
        <f>Berechnungsmaske!J194</f>
        <v>643.29999999999995</v>
      </c>
      <c r="M185" s="57">
        <f>Berechnungsmaske!K194</f>
        <v>620.35</v>
      </c>
    </row>
    <row r="186" spans="1:13" ht="15" customHeight="1" x14ac:dyDescent="0.2">
      <c r="A186" s="37">
        <f>IF(Info!$D$7=1,IF(OR($Q$5&lt;D186,$Q$5&gt;E186),0,"X"),0)</f>
        <v>0</v>
      </c>
      <c r="B186" s="37">
        <f>IF(Info!$D$7=1,IF(OR($O$5&lt;D186,$O$5&gt;E186),0,"X"),0)</f>
        <v>0</v>
      </c>
      <c r="D186" s="57">
        <f>Berechnungsmaske!D195</f>
        <v>1790</v>
      </c>
      <c r="E186" s="57">
        <f>Berechnungsmaske!E195</f>
        <v>1809.99</v>
      </c>
      <c r="G186" s="57" t="str">
        <f>Berechnungsmaske!F195</f>
        <v>1</v>
      </c>
      <c r="I186" s="57">
        <f>Berechnungsmaske!G195</f>
        <v>871.97</v>
      </c>
      <c r="J186" s="57">
        <f>Berechnungsmaske!H195</f>
        <v>901.56</v>
      </c>
      <c r="K186" s="57">
        <f>Berechnungsmaske!I195</f>
        <v>964.8</v>
      </c>
      <c r="L186" s="57">
        <f>Berechnungsmaske!J195</f>
        <v>724.12</v>
      </c>
      <c r="M186" s="57">
        <f>Berechnungsmaske!K195</f>
        <v>698.5</v>
      </c>
    </row>
    <row r="187" spans="1:13" ht="15" customHeight="1" x14ac:dyDescent="0.2">
      <c r="A187" s="37">
        <f>IF(Info!$D$7=2,IF(OR($Q$5&lt;D186,$Q$5&gt;E186),0,"X"),0)</f>
        <v>0</v>
      </c>
      <c r="B187" s="37">
        <f>IF(Info!$D$7=2,IF(OR($O$5&lt;D186,$O$5&gt;E186),0,"X"),0)</f>
        <v>0</v>
      </c>
      <c r="D187" s="57" t="str">
        <f>Berechnungsmaske!D196</f>
        <v/>
      </c>
      <c r="E187" s="57" t="str">
        <f>Berechnungsmaske!E196</f>
        <v/>
      </c>
      <c r="G187" s="57" t="str">
        <f>Berechnungsmaske!F196</f>
        <v>2</v>
      </c>
      <c r="I187" s="57">
        <f>Berechnungsmaske!G196</f>
        <v>780.87</v>
      </c>
      <c r="J187" s="57">
        <f>Berechnungsmaske!H196</f>
        <v>807.37</v>
      </c>
      <c r="K187" s="57">
        <f>Berechnungsmaske!I196</f>
        <v>864</v>
      </c>
      <c r="L187" s="57">
        <f>Berechnungsmaske!J196</f>
        <v>648.47</v>
      </c>
      <c r="M187" s="57">
        <f>Berechnungsmaske!K196</f>
        <v>625.52</v>
      </c>
    </row>
    <row r="188" spans="1:13" ht="15" customHeight="1" x14ac:dyDescent="0.2">
      <c r="A188" s="37">
        <f>IF(Info!$D$7=1,IF(OR($Q$5&lt;D188,$Q$5&gt;E188),0,"X"),0)</f>
        <v>0</v>
      </c>
      <c r="B188" s="37">
        <f>IF(Info!$D$7=1,IF(OR($O$5&lt;D188,$O$5&gt;E188),0,"X"),0)</f>
        <v>0</v>
      </c>
      <c r="D188" s="57">
        <f>Berechnungsmaske!D197</f>
        <v>1810</v>
      </c>
      <c r="E188" s="57">
        <f>Berechnungsmaske!E197</f>
        <v>1829.99</v>
      </c>
      <c r="G188" s="57" t="str">
        <f>Berechnungsmaske!F197</f>
        <v>1</v>
      </c>
      <c r="I188" s="57">
        <f>Berechnungsmaske!G197</f>
        <v>879.74</v>
      </c>
      <c r="J188" s="57">
        <f>Berechnungsmaske!H197</f>
        <v>908.99</v>
      </c>
      <c r="K188" s="57">
        <f>Berechnungsmaske!I197</f>
        <v>975.52</v>
      </c>
      <c r="L188" s="57">
        <f>Berechnungsmaske!J197</f>
        <v>729.89</v>
      </c>
      <c r="M188" s="57">
        <f>Berechnungsmaske!K197</f>
        <v>704.27</v>
      </c>
    </row>
    <row r="189" spans="1:13" ht="15" customHeight="1" x14ac:dyDescent="0.2">
      <c r="A189" s="37">
        <f>IF(Info!$D$7=2,IF(OR($Q$5&lt;D188,$Q$5&gt;E188),0,"X"),0)</f>
        <v>0</v>
      </c>
      <c r="B189" s="37">
        <f>IF(Info!$D$7=2,IF(OR($O$5&lt;D188,$O$5&gt;E188),0,"X"),0)</f>
        <v>0</v>
      </c>
      <c r="D189" s="57" t="str">
        <f>Berechnungsmaske!D198</f>
        <v/>
      </c>
      <c r="E189" s="57" t="str">
        <f>Berechnungsmaske!E198</f>
        <v/>
      </c>
      <c r="G189" s="57" t="str">
        <f>Berechnungsmaske!F198</f>
        <v>2</v>
      </c>
      <c r="I189" s="57">
        <f>Berechnungsmaske!G198</f>
        <v>787.83</v>
      </c>
      <c r="J189" s="57">
        <f>Berechnungsmaske!H198</f>
        <v>814.02</v>
      </c>
      <c r="K189" s="57">
        <f>Berechnungsmaske!I198</f>
        <v>873.6</v>
      </c>
      <c r="L189" s="57">
        <f>Berechnungsmaske!J198</f>
        <v>653.63</v>
      </c>
      <c r="M189" s="57">
        <f>Berechnungsmaske!K198</f>
        <v>630.69000000000005</v>
      </c>
    </row>
    <row r="190" spans="1:13" ht="15" customHeight="1" x14ac:dyDescent="0.2">
      <c r="A190" s="37">
        <f>IF(Info!$D$7=1,IF(OR($Q$5&lt;D190,$Q$5&gt;E190),0,"X"),0)</f>
        <v>0</v>
      </c>
      <c r="B190" s="37">
        <f>IF(Info!$D$7=1,IF(OR($O$5&lt;D190,$O$5&gt;E190),0,"X"),0)</f>
        <v>0</v>
      </c>
      <c r="D190" s="57">
        <f>Berechnungsmaske!D199</f>
        <v>1830</v>
      </c>
      <c r="E190" s="57">
        <f>Berechnungsmaske!E199</f>
        <v>1849.99</v>
      </c>
      <c r="G190" s="57" t="str">
        <f>Berechnungsmaske!F199</f>
        <v>1</v>
      </c>
      <c r="I190" s="57">
        <f>Berechnungsmaske!G199</f>
        <v>887.52</v>
      </c>
      <c r="J190" s="57">
        <f>Berechnungsmaske!H199</f>
        <v>916.43</v>
      </c>
      <c r="K190" s="57">
        <f>Berechnungsmaske!I199</f>
        <v>986.24</v>
      </c>
      <c r="L190" s="57">
        <f>Berechnungsmaske!J199</f>
        <v>735.67</v>
      </c>
      <c r="M190" s="57">
        <f>Berechnungsmaske!K199</f>
        <v>710.04</v>
      </c>
    </row>
    <row r="191" spans="1:13" ht="15" customHeight="1" x14ac:dyDescent="0.2">
      <c r="A191" s="37">
        <f>IF(Info!$D$7=2,IF(OR($Q$5&lt;D190,$Q$5&gt;E190),0,"X"),0)</f>
        <v>0</v>
      </c>
      <c r="B191" s="37">
        <f>IF(Info!$D$7=2,IF(OR($O$5&lt;D190,$O$5&gt;E190),0,"X"),0)</f>
        <v>0</v>
      </c>
      <c r="D191" s="57" t="str">
        <f>Berechnungsmaske!D200</f>
        <v/>
      </c>
      <c r="E191" s="57" t="str">
        <f>Berechnungsmaske!E200</f>
        <v/>
      </c>
      <c r="G191" s="57" t="str">
        <f>Berechnungsmaske!F200</f>
        <v>2</v>
      </c>
      <c r="I191" s="57">
        <f>Berechnungsmaske!G200</f>
        <v>794.8</v>
      </c>
      <c r="J191" s="57">
        <f>Berechnungsmaske!H200</f>
        <v>820.69</v>
      </c>
      <c r="K191" s="57">
        <f>Berechnungsmaske!I200</f>
        <v>883.2</v>
      </c>
      <c r="L191" s="57">
        <f>Berechnungsmaske!J200</f>
        <v>658.81</v>
      </c>
      <c r="M191" s="57">
        <f>Berechnungsmaske!K200</f>
        <v>635.86</v>
      </c>
    </row>
    <row r="192" spans="1:13" ht="15" customHeight="1" x14ac:dyDescent="0.2">
      <c r="A192" s="37">
        <f>IF(Info!$D$7=1,IF(OR($Q$5&lt;D192,$Q$5&gt;E192),0,"X"),0)</f>
        <v>0</v>
      </c>
      <c r="B192" s="37">
        <f>IF(Info!$D$7=1,IF(OR($O$5&lt;D192,$O$5&gt;E192),0,"X"),0)</f>
        <v>0</v>
      </c>
      <c r="D192" s="57">
        <f>Berechnungsmaske!D201</f>
        <v>1850</v>
      </c>
      <c r="E192" s="57">
        <f>Berechnungsmaske!E201</f>
        <v>1869.99</v>
      </c>
      <c r="G192" s="57" t="str">
        <f>Berechnungsmaske!F201</f>
        <v>1</v>
      </c>
      <c r="I192" s="57">
        <f>Berechnungsmaske!G201</f>
        <v>895.24</v>
      </c>
      <c r="J192" s="57">
        <f>Berechnungsmaske!H201</f>
        <v>923.94</v>
      </c>
      <c r="K192" s="57">
        <f>Berechnungsmaske!I201</f>
        <v>996.96</v>
      </c>
      <c r="L192" s="57">
        <f>Berechnungsmaske!J201</f>
        <v>741.44</v>
      </c>
      <c r="M192" s="57">
        <f>Berechnungsmaske!K201</f>
        <v>715.81</v>
      </c>
    </row>
    <row r="193" spans="1:13" ht="15" customHeight="1" x14ac:dyDescent="0.2">
      <c r="A193" s="37">
        <f>IF(Info!$D$7=2,IF(OR($Q$5&lt;D192,$Q$5&gt;E192),0,"X"),0)</f>
        <v>0</v>
      </c>
      <c r="B193" s="37">
        <f>IF(Info!$D$7=2,IF(OR($O$5&lt;D192,$O$5&gt;E192),0,"X"),0)</f>
        <v>0</v>
      </c>
      <c r="D193" s="57" t="str">
        <f>Berechnungsmaske!D202</f>
        <v/>
      </c>
      <c r="E193" s="57" t="str">
        <f>Berechnungsmaske!E202</f>
        <v/>
      </c>
      <c r="G193" s="57" t="str">
        <f>Berechnungsmaske!F202</f>
        <v>2</v>
      </c>
      <c r="I193" s="57">
        <f>Berechnungsmaske!G202</f>
        <v>801.71</v>
      </c>
      <c r="J193" s="57">
        <f>Berechnungsmaske!H202</f>
        <v>827.41</v>
      </c>
      <c r="K193" s="57">
        <f>Berechnungsmaske!I202</f>
        <v>892.8</v>
      </c>
      <c r="L193" s="57">
        <f>Berechnungsmaske!J202</f>
        <v>663.97</v>
      </c>
      <c r="M193" s="57">
        <f>Berechnungsmaske!K202</f>
        <v>641.03</v>
      </c>
    </row>
    <row r="194" spans="1:13" ht="15" customHeight="1" x14ac:dyDescent="0.2">
      <c r="A194" s="37">
        <f>IF(Info!$D$7=1,IF(OR($Q$5&lt;D194,$Q$5&gt;E194),0,"X"),0)</f>
        <v>0</v>
      </c>
      <c r="B194" s="37">
        <f>IF(Info!$D$7=1,IF(OR($O$5&lt;D194,$O$5&gt;E194),0,"X"),0)</f>
        <v>0</v>
      </c>
      <c r="D194" s="57">
        <f>Berechnungsmaske!D203</f>
        <v>1870</v>
      </c>
      <c r="E194" s="57">
        <f>Berechnungsmaske!E203</f>
        <v>1889.99</v>
      </c>
      <c r="G194" s="57" t="str">
        <f>Berechnungsmaske!F203</f>
        <v>1</v>
      </c>
      <c r="I194" s="57">
        <f>Berechnungsmaske!G203</f>
        <v>902.96</v>
      </c>
      <c r="J194" s="57">
        <f>Berechnungsmaske!H203</f>
        <v>931.3</v>
      </c>
      <c r="K194" s="57">
        <f>Berechnungsmaske!I203</f>
        <v>1007.68</v>
      </c>
      <c r="L194" s="57">
        <f>Berechnungsmaske!J203</f>
        <v>747.15</v>
      </c>
      <c r="M194" s="57">
        <f>Berechnungsmaske!K203</f>
        <v>721.65</v>
      </c>
    </row>
    <row r="195" spans="1:13" ht="15" customHeight="1" x14ac:dyDescent="0.2">
      <c r="A195" s="37">
        <f>IF(Info!$D$7=2,IF(OR($Q$5&lt;D194,$Q$5&gt;E194),0,"X"),0)</f>
        <v>0</v>
      </c>
      <c r="B195" s="37">
        <f>IF(Info!$D$7=2,IF(OR($O$5&lt;D194,$O$5&gt;E194),0,"X"),0)</f>
        <v>0</v>
      </c>
      <c r="D195" s="57" t="str">
        <f>Berechnungsmaske!D204</f>
        <v/>
      </c>
      <c r="E195" s="57" t="str">
        <f>Berechnungsmaske!E204</f>
        <v/>
      </c>
      <c r="G195" s="57" t="str">
        <f>Berechnungsmaske!F204</f>
        <v>2</v>
      </c>
      <c r="I195" s="57">
        <f>Berechnungsmaske!G204</f>
        <v>808.62</v>
      </c>
      <c r="J195" s="57">
        <f>Berechnungsmaske!H204</f>
        <v>834</v>
      </c>
      <c r="K195" s="57">
        <f>Berechnungsmaske!I204</f>
        <v>902.4</v>
      </c>
      <c r="L195" s="57">
        <f>Berechnungsmaske!J204</f>
        <v>669.09</v>
      </c>
      <c r="M195" s="57">
        <f>Berechnungsmaske!K204</f>
        <v>646.25</v>
      </c>
    </row>
    <row r="196" spans="1:13" ht="15" customHeight="1" x14ac:dyDescent="0.2">
      <c r="A196" s="37">
        <f>IF(Info!$D$7=1,IF(OR($Q$5&lt;D196,$Q$5&gt;E196),0,"X"),0)</f>
        <v>0</v>
      </c>
      <c r="B196" s="37">
        <f>IF(Info!$D$7=1,IF(OR($O$5&lt;D196,$O$5&gt;E196),0,"X"),0)</f>
        <v>0</v>
      </c>
      <c r="D196" s="57">
        <f>Berechnungsmaske!D205</f>
        <v>1890</v>
      </c>
      <c r="E196" s="57">
        <f>Berechnungsmaske!E205</f>
        <v>1909.99</v>
      </c>
      <c r="G196" s="57" t="str">
        <f>Berechnungsmaske!F205</f>
        <v>1</v>
      </c>
      <c r="I196" s="57">
        <f>Berechnungsmaske!G205</f>
        <v>910.67</v>
      </c>
      <c r="J196" s="57">
        <f>Berechnungsmaske!H205</f>
        <v>938.82</v>
      </c>
      <c r="K196" s="57">
        <f>Berechnungsmaske!I205</f>
        <v>1018.4</v>
      </c>
      <c r="L196" s="57">
        <f>Berechnungsmaske!J205</f>
        <v>752.93</v>
      </c>
      <c r="M196" s="57">
        <f>Berechnungsmaske!K205</f>
        <v>728.24</v>
      </c>
    </row>
    <row r="197" spans="1:13" ht="15" customHeight="1" x14ac:dyDescent="0.2">
      <c r="A197" s="37">
        <f>IF(Info!$D$7=2,IF(OR($Q$5&lt;D196,$Q$5&gt;E196),0,"X"),0)</f>
        <v>0</v>
      </c>
      <c r="B197" s="37">
        <f>IF(Info!$D$7=2,IF(OR($O$5&lt;D196,$O$5&gt;E196),0,"X"),0)</f>
        <v>0</v>
      </c>
      <c r="D197" s="57" t="str">
        <f>Berechnungsmaske!D206</f>
        <v/>
      </c>
      <c r="E197" s="57" t="str">
        <f>Berechnungsmaske!E206</f>
        <v/>
      </c>
      <c r="G197" s="57" t="str">
        <f>Berechnungsmaske!F206</f>
        <v>2</v>
      </c>
      <c r="I197" s="57">
        <f>Berechnungsmaske!G206</f>
        <v>815.53</v>
      </c>
      <c r="J197" s="57">
        <f>Berechnungsmaske!H206</f>
        <v>840.74</v>
      </c>
      <c r="K197" s="57">
        <f>Berechnungsmaske!I206</f>
        <v>912</v>
      </c>
      <c r="L197" s="57">
        <f>Berechnungsmaske!J206</f>
        <v>674.26</v>
      </c>
      <c r="M197" s="57">
        <f>Berechnungsmaske!K206</f>
        <v>652.16</v>
      </c>
    </row>
    <row r="198" spans="1:13" ht="15" customHeight="1" x14ac:dyDescent="0.2">
      <c r="A198" s="37">
        <f>IF(Info!$D$7=1,IF(OR($Q$5&lt;D198,$Q$5&gt;E198),0,"X"),0)</f>
        <v>0</v>
      </c>
      <c r="B198" s="37">
        <f>IF(Info!$D$7=1,IF(OR($O$5&lt;D198,$O$5&gt;E198),0,"X"),0)</f>
        <v>0</v>
      </c>
      <c r="D198" s="57">
        <f>Berechnungsmaske!D207</f>
        <v>1910</v>
      </c>
      <c r="E198" s="57">
        <f>Berechnungsmaske!E207</f>
        <v>1929.99</v>
      </c>
      <c r="G198" s="57" t="str">
        <f>Berechnungsmaske!F207</f>
        <v>1</v>
      </c>
      <c r="I198" s="57">
        <f>Berechnungsmaske!G207</f>
        <v>918.39</v>
      </c>
      <c r="J198" s="57">
        <f>Berechnungsmaske!H207</f>
        <v>946.66</v>
      </c>
      <c r="K198" s="57">
        <f>Berechnungsmaske!I207</f>
        <v>1029.1199999999999</v>
      </c>
      <c r="L198" s="57">
        <f>Berechnungsmaske!J207</f>
        <v>758.69</v>
      </c>
      <c r="M198" s="57">
        <f>Berechnungsmaske!K207</f>
        <v>734.96</v>
      </c>
    </row>
    <row r="199" spans="1:13" ht="15" customHeight="1" x14ac:dyDescent="0.2">
      <c r="A199" s="37">
        <f>IF(Info!$D$7=2,IF(OR($Q$5&lt;D198,$Q$5&gt;E198),0,"X"),0)</f>
        <v>0</v>
      </c>
      <c r="B199" s="37">
        <f>IF(Info!$D$7=2,IF(OR($O$5&lt;D198,$O$5&gt;E198),0,"X"),0)</f>
        <v>0</v>
      </c>
      <c r="D199" s="57" t="str">
        <f>Berechnungsmaske!D208</f>
        <v/>
      </c>
      <c r="E199" s="57" t="str">
        <f>Berechnungsmaske!E208</f>
        <v/>
      </c>
      <c r="G199" s="57" t="str">
        <f>Berechnungsmaske!F208</f>
        <v>2</v>
      </c>
      <c r="I199" s="57">
        <f>Berechnungsmaske!G208</f>
        <v>822.44</v>
      </c>
      <c r="J199" s="57">
        <f>Berechnungsmaske!H208</f>
        <v>847.76</v>
      </c>
      <c r="K199" s="57">
        <f>Berechnungsmaske!I208</f>
        <v>921.6</v>
      </c>
      <c r="L199" s="57">
        <f>Berechnungsmaske!J208</f>
        <v>679.43</v>
      </c>
      <c r="M199" s="57">
        <f>Berechnungsmaske!K208</f>
        <v>658.18</v>
      </c>
    </row>
    <row r="200" spans="1:13" ht="15" customHeight="1" x14ac:dyDescent="0.2">
      <c r="A200" s="37">
        <f>IF(Info!$D$7=1,IF(OR($Q$5&lt;D200,$Q$5&gt;E200),0,"X"),0)</f>
        <v>0</v>
      </c>
      <c r="B200" s="37">
        <f>IF(Info!$D$7=1,IF(OR($O$5&lt;D200,$O$5&gt;E200),0,"X"),0)</f>
        <v>0</v>
      </c>
      <c r="D200" s="57">
        <f>Berechnungsmaske!D209</f>
        <v>1930</v>
      </c>
      <c r="E200" s="57">
        <f>Berechnungsmaske!E209</f>
        <v>1949.99</v>
      </c>
      <c r="G200" s="57" t="str">
        <f>Berechnungsmaske!F209</f>
        <v>1</v>
      </c>
      <c r="I200" s="57">
        <f>Berechnungsmaske!G209</f>
        <v>926.1</v>
      </c>
      <c r="J200" s="57">
        <f>Berechnungsmaske!H209</f>
        <v>954.44</v>
      </c>
      <c r="K200" s="57">
        <f>Berechnungsmaske!I209</f>
        <v>1039.8399999999999</v>
      </c>
      <c r="L200" s="57">
        <f>Berechnungsmaske!J209</f>
        <v>764.47</v>
      </c>
      <c r="M200" s="57">
        <f>Berechnungsmaske!K209</f>
        <v>741.67</v>
      </c>
    </row>
    <row r="201" spans="1:13" ht="15" customHeight="1" x14ac:dyDescent="0.2">
      <c r="A201" s="37">
        <f>IF(Info!$D$7=2,IF(OR($Q$5&lt;D200,$Q$5&gt;E200),0,"X"),0)</f>
        <v>0</v>
      </c>
      <c r="B201" s="37">
        <f>IF(Info!$D$7=2,IF(OR($O$5&lt;D200,$O$5&gt;E200),0,"X"),0)</f>
        <v>0</v>
      </c>
      <c r="D201" s="57" t="str">
        <f>Berechnungsmaske!D210</f>
        <v/>
      </c>
      <c r="E201" s="57" t="str">
        <f>Berechnungsmaske!E210</f>
        <v/>
      </c>
      <c r="G201" s="57" t="str">
        <f>Berechnungsmaske!F210</f>
        <v>2</v>
      </c>
      <c r="I201" s="57">
        <f>Berechnungsmaske!G210</f>
        <v>829.34</v>
      </c>
      <c r="J201" s="57">
        <f>Berechnungsmaske!H210</f>
        <v>854.72</v>
      </c>
      <c r="K201" s="57">
        <f>Berechnungsmaske!I210</f>
        <v>931.2</v>
      </c>
      <c r="L201" s="57">
        <f>Berechnungsmaske!J210</f>
        <v>684.6</v>
      </c>
      <c r="M201" s="57">
        <f>Berechnungsmaske!K210</f>
        <v>664.18</v>
      </c>
    </row>
    <row r="202" spans="1:13" ht="15" customHeight="1" x14ac:dyDescent="0.2">
      <c r="A202" s="37">
        <f>IF(Info!$D$7=1,IF(OR($Q$5&lt;D202,$Q$5&gt;E202),0,"X"),0)</f>
        <v>0</v>
      </c>
      <c r="B202" s="37">
        <f>IF(Info!$D$7=1,IF(OR($O$5&lt;D202,$O$5&gt;E202),0,"X"),0)</f>
        <v>0</v>
      </c>
      <c r="D202" s="57">
        <f>Berechnungsmaske!D211</f>
        <v>1950</v>
      </c>
      <c r="E202" s="57">
        <f>Berechnungsmaske!E211</f>
        <v>1969.99</v>
      </c>
      <c r="G202" s="57" t="str">
        <f>Berechnungsmaske!F211</f>
        <v>1</v>
      </c>
      <c r="I202" s="57">
        <f>Berechnungsmaske!G211</f>
        <v>933.82</v>
      </c>
      <c r="J202" s="57">
        <f>Berechnungsmaske!H211</f>
        <v>962.21</v>
      </c>
      <c r="K202" s="57">
        <f>Berechnungsmaske!I211</f>
        <v>1050.56</v>
      </c>
      <c r="L202" s="57">
        <f>Berechnungsmaske!J211</f>
        <v>770.24</v>
      </c>
      <c r="M202" s="57">
        <f>Berechnungsmaske!K211</f>
        <v>748.27</v>
      </c>
    </row>
    <row r="203" spans="1:13" ht="15" customHeight="1" x14ac:dyDescent="0.2">
      <c r="A203" s="37">
        <f>IF(Info!$D$7=2,IF(OR($Q$5&lt;D202,$Q$5&gt;E202),0,"X"),0)</f>
        <v>0</v>
      </c>
      <c r="B203" s="37">
        <f>IF(Info!$D$7=2,IF(OR($O$5&lt;D202,$O$5&gt;E202),0,"X"),0)</f>
        <v>0</v>
      </c>
      <c r="D203" s="57" t="str">
        <f>Berechnungsmaske!D212</f>
        <v/>
      </c>
      <c r="E203" s="57" t="str">
        <f>Berechnungsmaske!E212</f>
        <v/>
      </c>
      <c r="G203" s="57" t="str">
        <f>Berechnungsmaske!F212</f>
        <v>2</v>
      </c>
      <c r="I203" s="57">
        <f>Berechnungsmaske!G212</f>
        <v>836.26</v>
      </c>
      <c r="J203" s="57">
        <f>Berechnungsmaske!H212</f>
        <v>861.68</v>
      </c>
      <c r="K203" s="57">
        <f>Berechnungsmaske!I212</f>
        <v>940.8</v>
      </c>
      <c r="L203" s="57">
        <f>Berechnungsmaske!J212</f>
        <v>689.77</v>
      </c>
      <c r="M203" s="57">
        <f>Berechnungsmaske!K212</f>
        <v>670.09</v>
      </c>
    </row>
    <row r="204" spans="1:13" ht="15" customHeight="1" x14ac:dyDescent="0.2">
      <c r="A204" s="37">
        <f>IF(Info!$D$7=1,IF(OR($Q$5&lt;D204,$Q$5&gt;E204),0,"X"),0)</f>
        <v>0</v>
      </c>
      <c r="B204" s="37">
        <f>IF(Info!$D$7=1,IF(OR($O$5&lt;D204,$O$5&gt;E204),0,"X"),0)</f>
        <v>0</v>
      </c>
      <c r="D204" s="57">
        <f>Berechnungsmaske!D213</f>
        <v>1970</v>
      </c>
      <c r="E204" s="57">
        <f>Berechnungsmaske!E213</f>
        <v>1989.99</v>
      </c>
      <c r="G204" s="57" t="str">
        <f>Berechnungsmaske!F213</f>
        <v>1</v>
      </c>
      <c r="I204" s="57">
        <f>Berechnungsmaske!G213</f>
        <v>941.47</v>
      </c>
      <c r="J204" s="57">
        <f>Berechnungsmaske!H213</f>
        <v>969.99</v>
      </c>
      <c r="K204" s="57">
        <f>Berechnungsmaske!I213</f>
        <v>1061.28</v>
      </c>
      <c r="L204" s="57">
        <f>Berechnungsmaske!J213</f>
        <v>776.07</v>
      </c>
      <c r="M204" s="57">
        <f>Berechnungsmaske!K213</f>
        <v>754.86</v>
      </c>
    </row>
    <row r="205" spans="1:13" ht="15" customHeight="1" x14ac:dyDescent="0.2">
      <c r="A205" s="37">
        <f>IF(Info!$D$7=2,IF(OR($Q$5&lt;D204,$Q$5&gt;E204),0,"X"),0)</f>
        <v>0</v>
      </c>
      <c r="B205" s="37">
        <f>IF(Info!$D$7=2,IF(OR($O$5&lt;D204,$O$5&gt;E204),0,"X"),0)</f>
        <v>0</v>
      </c>
      <c r="D205" s="57" t="str">
        <f>Berechnungsmaske!D214</f>
        <v/>
      </c>
      <c r="E205" s="57" t="str">
        <f>Berechnungsmaske!E214</f>
        <v/>
      </c>
      <c r="G205" s="57" t="str">
        <f>Berechnungsmaske!F214</f>
        <v>2</v>
      </c>
      <c r="I205" s="57">
        <f>Berechnungsmaske!G214</f>
        <v>843.11</v>
      </c>
      <c r="J205" s="57">
        <f>Berechnungsmaske!H214</f>
        <v>868.64</v>
      </c>
      <c r="K205" s="57">
        <f>Berechnungsmaske!I214</f>
        <v>950.4</v>
      </c>
      <c r="L205" s="57">
        <f>Berechnungsmaske!J214</f>
        <v>694.99</v>
      </c>
      <c r="M205" s="57">
        <f>Berechnungsmaske!K214</f>
        <v>676</v>
      </c>
    </row>
    <row r="206" spans="1:13" ht="15" customHeight="1" x14ac:dyDescent="0.2">
      <c r="A206" s="37">
        <f>IF(Info!$D$7=1,IF(OR($Q$5&lt;D206,$Q$5&gt;E206),0,"X"),0)</f>
        <v>0</v>
      </c>
      <c r="B206" s="37">
        <f>IF(Info!$D$7=1,IF(OR($O$5&lt;D206,$O$5&gt;E206),0,"X"),0)</f>
        <v>0</v>
      </c>
      <c r="D206" s="57">
        <f>Berechnungsmaske!D215</f>
        <v>1990</v>
      </c>
      <c r="E206" s="57">
        <f>Berechnungsmaske!E215</f>
        <v>2009.99</v>
      </c>
      <c r="G206" s="57" t="str">
        <f>Berechnungsmaske!F215</f>
        <v>1</v>
      </c>
      <c r="I206" s="57">
        <f>Berechnungsmaske!G215</f>
        <v>949.13</v>
      </c>
      <c r="J206" s="57">
        <f>Berechnungsmaske!H215</f>
        <v>977.76</v>
      </c>
      <c r="K206" s="57">
        <f>Berechnungsmaske!I215</f>
        <v>1072</v>
      </c>
      <c r="L206" s="57">
        <f>Berechnungsmaske!J215</f>
        <v>782.55</v>
      </c>
      <c r="M206" s="57">
        <f>Berechnungsmaske!K215</f>
        <v>761.46</v>
      </c>
    </row>
    <row r="207" spans="1:13" ht="15" customHeight="1" x14ac:dyDescent="0.2">
      <c r="A207" s="37">
        <f>IF(Info!$D$7=2,IF(OR($Q$5&lt;D206,$Q$5&gt;E206),0,"X"),0)</f>
        <v>0</v>
      </c>
      <c r="B207" s="37">
        <f>IF(Info!$D$7=2,IF(OR($O$5&lt;D206,$O$5&gt;E206),0,"X"),0)</f>
        <v>0</v>
      </c>
      <c r="D207" s="57" t="str">
        <f>Berechnungsmaske!D216</f>
        <v/>
      </c>
      <c r="E207" s="57" t="str">
        <f>Berechnungsmaske!E216</f>
        <v/>
      </c>
      <c r="G207" s="57" t="str">
        <f>Berechnungsmaske!F216</f>
        <v>2</v>
      </c>
      <c r="I207" s="57">
        <f>Berechnungsmaske!G216</f>
        <v>849.97</v>
      </c>
      <c r="J207" s="57">
        <f>Berechnungsmaske!H216</f>
        <v>875.6</v>
      </c>
      <c r="K207" s="57">
        <f>Berechnungsmaske!I216</f>
        <v>960</v>
      </c>
      <c r="L207" s="57">
        <f>Berechnungsmaske!J216</f>
        <v>700.79</v>
      </c>
      <c r="M207" s="57">
        <f>Berechnungsmaske!K216</f>
        <v>681.91</v>
      </c>
    </row>
    <row r="208" spans="1:13" ht="15" customHeight="1" x14ac:dyDescent="0.2">
      <c r="A208" s="37">
        <f>IF(Info!$D$7=1,IF(OR($Q$5&lt;D208,$Q$5&gt;E208),0,"X"),0)</f>
        <v>0</v>
      </c>
      <c r="B208" s="37">
        <f>IF(Info!$D$7=1,IF(OR($O$5&lt;D208,$O$5&gt;E208),0,"X"),0)</f>
        <v>0</v>
      </c>
      <c r="D208" s="57">
        <f>Berechnungsmaske!D217</f>
        <v>2010</v>
      </c>
      <c r="E208" s="57">
        <f>Berechnungsmaske!E217</f>
        <v>2029.99</v>
      </c>
      <c r="G208" s="57" t="str">
        <f>Berechnungsmaske!F217</f>
        <v>1</v>
      </c>
      <c r="I208" s="57">
        <f>Berechnungsmaske!G217</f>
        <v>956.85</v>
      </c>
      <c r="J208" s="57">
        <f>Berechnungsmaske!H217</f>
        <v>985.53</v>
      </c>
      <c r="K208" s="57">
        <f>Berechnungsmaske!I217</f>
        <v>1082.72</v>
      </c>
      <c r="L208" s="57">
        <f>Berechnungsmaske!J217</f>
        <v>789.27</v>
      </c>
      <c r="M208" s="57">
        <f>Berechnungsmaske!K217</f>
        <v>768.18</v>
      </c>
    </row>
    <row r="209" spans="1:13" ht="15" customHeight="1" x14ac:dyDescent="0.2">
      <c r="A209" s="37">
        <f>IF(Info!$D$7=2,IF(OR($Q$5&lt;D208,$Q$5&gt;E208),0,"X"),0)</f>
        <v>0</v>
      </c>
      <c r="B209" s="37">
        <f>IF(Info!$D$7=2,IF(OR($O$5&lt;D208,$O$5&gt;E208),0,"X"),0)</f>
        <v>0</v>
      </c>
      <c r="D209" s="57" t="str">
        <f>Berechnungsmaske!D218</f>
        <v/>
      </c>
      <c r="E209" s="57" t="str">
        <f>Berechnungsmaske!E218</f>
        <v/>
      </c>
      <c r="G209" s="57" t="str">
        <f>Berechnungsmaske!F218</f>
        <v>2</v>
      </c>
      <c r="I209" s="57">
        <f>Berechnungsmaske!G218</f>
        <v>856.88</v>
      </c>
      <c r="J209" s="57">
        <f>Berechnungsmaske!H218</f>
        <v>882.56</v>
      </c>
      <c r="K209" s="57">
        <f>Berechnungsmaske!I218</f>
        <v>969.6</v>
      </c>
      <c r="L209" s="57">
        <f>Berechnungsmaske!J218</f>
        <v>706.81</v>
      </c>
      <c r="M209" s="57">
        <f>Berechnungsmaske!K218</f>
        <v>687.92</v>
      </c>
    </row>
    <row r="210" spans="1:13" ht="15" customHeight="1" x14ac:dyDescent="0.2">
      <c r="A210" s="37">
        <f>IF(Info!$D$7=1,IF(OR($Q$5&lt;D210,$Q$5&gt;E210),0,"X"),0)</f>
        <v>0</v>
      </c>
      <c r="B210" s="37">
        <f>IF(Info!$D$7=1,IF(OR($O$5&lt;D210,$O$5&gt;E210),0,"X"),0)</f>
        <v>0</v>
      </c>
      <c r="D210" s="57">
        <f>Berechnungsmaske!D219</f>
        <v>2030</v>
      </c>
      <c r="E210" s="57">
        <f>Berechnungsmaske!E219</f>
        <v>2049.9899999999998</v>
      </c>
      <c r="G210" s="57" t="str">
        <f>Berechnungsmaske!F219</f>
        <v>1</v>
      </c>
      <c r="I210" s="57">
        <f>Berechnungsmaske!G219</f>
        <v>964.44</v>
      </c>
      <c r="J210" s="57">
        <f>Berechnungsmaske!H219</f>
        <v>993.25</v>
      </c>
      <c r="K210" s="57">
        <f>Berechnungsmaske!I219</f>
        <v>1093.44</v>
      </c>
      <c r="L210" s="57">
        <f>Berechnungsmaske!J219</f>
        <v>795.98</v>
      </c>
      <c r="M210" s="57">
        <f>Berechnungsmaske!K219</f>
        <v>774.65</v>
      </c>
    </row>
    <row r="211" spans="1:13" ht="15" customHeight="1" x14ac:dyDescent="0.2">
      <c r="A211" s="37">
        <f>IF(Info!$D$7=2,IF(OR($Q$5&lt;D210,$Q$5&gt;E210),0,"X"),0)</f>
        <v>0</v>
      </c>
      <c r="B211" s="37">
        <f>IF(Info!$D$7=2,IF(OR($O$5&lt;D210,$O$5&gt;E210),0,"X"),0)</f>
        <v>0</v>
      </c>
      <c r="D211" s="57" t="str">
        <f>Berechnungsmaske!D220</f>
        <v/>
      </c>
      <c r="E211" s="57" t="str">
        <f>Berechnungsmaske!E220</f>
        <v/>
      </c>
      <c r="G211" s="57" t="str">
        <f>Berechnungsmaske!F220</f>
        <v>2</v>
      </c>
      <c r="I211" s="57">
        <f>Berechnungsmaske!G220</f>
        <v>863.68</v>
      </c>
      <c r="J211" s="57">
        <f>Berechnungsmaske!H220</f>
        <v>889.48</v>
      </c>
      <c r="K211" s="57">
        <f>Berechnungsmaske!I220</f>
        <v>979.2</v>
      </c>
      <c r="L211" s="57">
        <f>Berechnungsmaske!J220</f>
        <v>712.82</v>
      </c>
      <c r="M211" s="57">
        <f>Berechnungsmaske!K220</f>
        <v>693.72</v>
      </c>
    </row>
    <row r="212" spans="1:13" ht="15" customHeight="1" x14ac:dyDescent="0.2">
      <c r="A212" s="37">
        <f>IF(Info!$D$7=1,IF(OR($Q$5&lt;D212,$Q$5&gt;E212),0,"X"),0)</f>
        <v>0</v>
      </c>
      <c r="B212" s="37">
        <f>IF(Info!$D$7=1,IF(OR($O$5&lt;D212,$O$5&gt;E212),0,"X"),0)</f>
        <v>0</v>
      </c>
      <c r="D212" s="57">
        <f>Berechnungsmaske!D221</f>
        <v>2050</v>
      </c>
      <c r="E212" s="57">
        <f>Berechnungsmaske!E221</f>
        <v>2069.9899999999998</v>
      </c>
      <c r="G212" s="57" t="str">
        <f>Berechnungsmaske!F221</f>
        <v>1</v>
      </c>
      <c r="I212" s="57">
        <f>Berechnungsmaske!G221</f>
        <v>972.1</v>
      </c>
      <c r="J212" s="57">
        <f>Berechnungsmaske!H221</f>
        <v>1001.03</v>
      </c>
      <c r="K212" s="57">
        <f>Berechnungsmaske!I221</f>
        <v>1103.72</v>
      </c>
      <c r="L212" s="57">
        <f>Berechnungsmaske!J221</f>
        <v>802.58</v>
      </c>
      <c r="M212" s="57">
        <f>Berechnungsmaske!K221</f>
        <v>781.37</v>
      </c>
    </row>
    <row r="213" spans="1:13" ht="15" customHeight="1" x14ac:dyDescent="0.2">
      <c r="A213" s="37">
        <f>IF(Info!$D$7=2,IF(OR($Q$5&lt;D212,$Q$5&gt;E212),0,"X"),0)</f>
        <v>0</v>
      </c>
      <c r="B213" s="37">
        <f>IF(Info!$D$7=2,IF(OR($O$5&lt;D212,$O$5&gt;E212),0,"X"),0)</f>
        <v>0</v>
      </c>
      <c r="D213" s="57" t="str">
        <f>Berechnungsmaske!D222</f>
        <v/>
      </c>
      <c r="E213" s="57" t="str">
        <f>Berechnungsmaske!E222</f>
        <v/>
      </c>
      <c r="G213" s="57" t="str">
        <f>Berechnungsmaske!F222</f>
        <v>2</v>
      </c>
      <c r="I213" s="57">
        <f>Berechnungsmaske!G222</f>
        <v>870.54</v>
      </c>
      <c r="J213" s="57">
        <f>Berechnungsmaske!H222</f>
        <v>896.44</v>
      </c>
      <c r="K213" s="57">
        <f>Berechnungsmaske!I222</f>
        <v>988.4</v>
      </c>
      <c r="L213" s="57">
        <f>Berechnungsmaske!J222</f>
        <v>718.73</v>
      </c>
      <c r="M213" s="57">
        <f>Berechnungsmaske!K222</f>
        <v>699.74</v>
      </c>
    </row>
    <row r="214" spans="1:13" ht="15" customHeight="1" x14ac:dyDescent="0.2">
      <c r="A214" s="37">
        <f>IF(Info!$D$7=1,IF(OR($Q$5&lt;D214,$Q$5&gt;E214),0,"X"),0)</f>
        <v>0</v>
      </c>
      <c r="B214" s="37">
        <f>IF(Info!$D$7=1,IF(OR($O$5&lt;D214,$O$5&gt;E214),0,"X"),0)</f>
        <v>0</v>
      </c>
      <c r="D214" s="57">
        <f>Berechnungsmaske!D223</f>
        <v>2070</v>
      </c>
      <c r="E214" s="57">
        <f>Berechnungsmaske!E223</f>
        <v>2089.9899999999998</v>
      </c>
      <c r="G214" s="57" t="str">
        <f>Berechnungsmaske!F223</f>
        <v>1</v>
      </c>
      <c r="I214" s="57">
        <f>Berechnungsmaske!G223</f>
        <v>979.76</v>
      </c>
      <c r="J214" s="57">
        <f>Berechnungsmaske!H223</f>
        <v>1008.75</v>
      </c>
      <c r="K214" s="57">
        <f>Berechnungsmaske!I223</f>
        <v>1112.98</v>
      </c>
      <c r="L214" s="57">
        <f>Berechnungsmaske!J223</f>
        <v>809.29</v>
      </c>
      <c r="M214" s="57">
        <f>Berechnungsmaske!K223</f>
        <v>787.85</v>
      </c>
    </row>
    <row r="215" spans="1:13" ht="15" customHeight="1" x14ac:dyDescent="0.2">
      <c r="A215" s="37">
        <f>IF(Info!$D$7=2,IF(OR($Q$5&lt;D214,$Q$5&gt;E214),0,"X"),0)</f>
        <v>0</v>
      </c>
      <c r="B215" s="37">
        <f>IF(Info!$D$7=2,IF(OR($O$5&lt;D214,$O$5&gt;E214),0,"X"),0)</f>
        <v>0</v>
      </c>
      <c r="D215" s="57" t="str">
        <f>Berechnungsmaske!D224</f>
        <v/>
      </c>
      <c r="E215" s="57" t="str">
        <f>Berechnungsmaske!E224</f>
        <v/>
      </c>
      <c r="G215" s="57" t="str">
        <f>Berechnungsmaske!F224</f>
        <v>2</v>
      </c>
      <c r="I215" s="57">
        <f>Berechnungsmaske!G224</f>
        <v>877.4</v>
      </c>
      <c r="J215" s="57">
        <f>Berechnungsmaske!H224</f>
        <v>903.35</v>
      </c>
      <c r="K215" s="57">
        <f>Berechnungsmaske!I224</f>
        <v>996.7</v>
      </c>
      <c r="L215" s="57">
        <f>Berechnungsmaske!J224</f>
        <v>724.74</v>
      </c>
      <c r="M215" s="57">
        <f>Berechnungsmaske!K224</f>
        <v>705.54</v>
      </c>
    </row>
    <row r="216" spans="1:13" ht="15" customHeight="1" x14ac:dyDescent="0.2">
      <c r="A216" s="37">
        <f>IF(Info!$D$7=1,IF(OR($Q$5&lt;D216,$Q$5&gt;E216),0,"X"),0)</f>
        <v>0</v>
      </c>
      <c r="B216" s="37">
        <f>IF(Info!$D$7=1,IF(OR($O$5&lt;D216,$O$5&gt;E216),0,"X"),0)</f>
        <v>0</v>
      </c>
      <c r="D216" s="57">
        <f>Berechnungsmaske!D225</f>
        <v>2090</v>
      </c>
      <c r="E216" s="57">
        <f>Berechnungsmaske!E225</f>
        <v>2109.9899999999998</v>
      </c>
      <c r="G216" s="57" t="str">
        <f>Berechnungsmaske!F225</f>
        <v>1</v>
      </c>
      <c r="I216" s="57">
        <f>Berechnungsmaske!G225</f>
        <v>987.36</v>
      </c>
      <c r="J216" s="57">
        <f>Berechnungsmaske!H225</f>
        <v>1016.46</v>
      </c>
      <c r="K216" s="57">
        <f>Berechnungsmaske!I225</f>
        <v>1121.92</v>
      </c>
      <c r="L216" s="57">
        <f>Berechnungsmaske!J225</f>
        <v>815.77</v>
      </c>
      <c r="M216" s="57">
        <f>Berechnungsmaske!K225</f>
        <v>794.33</v>
      </c>
    </row>
    <row r="217" spans="1:13" ht="15" customHeight="1" x14ac:dyDescent="0.2">
      <c r="A217" s="37">
        <f>IF(Info!$D$7=2,IF(OR($Q$5&lt;D216,$Q$5&gt;E216),0,"X"),0)</f>
        <v>0</v>
      </c>
      <c r="B217" s="37">
        <f>IF(Info!$D$7=2,IF(OR($O$5&lt;D216,$O$5&gt;E216),0,"X"),0)</f>
        <v>0</v>
      </c>
      <c r="D217" s="57" t="str">
        <f>Berechnungsmaske!D226</f>
        <v/>
      </c>
      <c r="E217" s="57" t="str">
        <f>Berechnungsmaske!E226</f>
        <v/>
      </c>
      <c r="G217" s="57" t="str">
        <f>Berechnungsmaske!F226</f>
        <v>2</v>
      </c>
      <c r="I217" s="57">
        <f>Berechnungsmaske!G226</f>
        <v>884.2</v>
      </c>
      <c r="J217" s="57">
        <f>Berechnungsmaske!H226</f>
        <v>910.26</v>
      </c>
      <c r="K217" s="57">
        <f>Berechnungsmaske!I226</f>
        <v>1004.7</v>
      </c>
      <c r="L217" s="57">
        <f>Berechnungsmaske!J226</f>
        <v>730.54</v>
      </c>
      <c r="M217" s="57">
        <f>Berechnungsmaske!K226</f>
        <v>711.34</v>
      </c>
    </row>
    <row r="218" spans="1:13" ht="15" customHeight="1" x14ac:dyDescent="0.2">
      <c r="A218" s="37">
        <f>IF(Info!$D$7=1,IF(OR($Q$5&lt;D218,$Q$5&gt;E218),0,"X"),0)</f>
        <v>0</v>
      </c>
      <c r="B218" s="37">
        <f>IF(Info!$D$7=1,IF(OR($O$5&lt;D218,$O$5&gt;E218),0,"X"),0)</f>
        <v>0</v>
      </c>
      <c r="D218" s="57">
        <f>Berechnungsmaske!D227</f>
        <v>2110</v>
      </c>
      <c r="E218" s="57">
        <f>Berechnungsmaske!E227</f>
        <v>2129.9899999999998</v>
      </c>
      <c r="G218" s="57" t="str">
        <f>Berechnungsmaske!F227</f>
        <v>1</v>
      </c>
      <c r="I218" s="57">
        <f>Berechnungsmaske!G227</f>
        <v>994.95</v>
      </c>
      <c r="J218" s="57">
        <f>Berechnungsmaske!H227</f>
        <v>1024.18</v>
      </c>
      <c r="K218" s="57">
        <f>Berechnungsmaske!I227</f>
        <v>1130.8499999999999</v>
      </c>
      <c r="L218" s="57">
        <f>Berechnungsmaske!J227</f>
        <v>822.48</v>
      </c>
      <c r="M218" s="57">
        <f>Berechnungsmaske!K227</f>
        <v>800.81</v>
      </c>
    </row>
    <row r="219" spans="1:13" ht="15" customHeight="1" x14ac:dyDescent="0.2">
      <c r="A219" s="37">
        <f>IF(Info!$D$7=2,IF(OR($Q$5&lt;D218,$Q$5&gt;E218),0,"X"),0)</f>
        <v>0</v>
      </c>
      <c r="B219" s="37">
        <f>IF(Info!$D$7=2,IF(OR($O$5&lt;D218,$O$5&gt;E218),0,"X"),0)</f>
        <v>0</v>
      </c>
      <c r="D219" s="57" t="str">
        <f>Berechnungsmaske!D228</f>
        <v/>
      </c>
      <c r="E219" s="57" t="str">
        <f>Berechnungsmaske!E228</f>
        <v/>
      </c>
      <c r="G219" s="57" t="str">
        <f>Berechnungsmaske!F228</f>
        <v>2</v>
      </c>
      <c r="I219" s="57">
        <f>Berechnungsmaske!G228</f>
        <v>891</v>
      </c>
      <c r="J219" s="57">
        <f>Berechnungsmaske!H228</f>
        <v>917.17</v>
      </c>
      <c r="K219" s="57">
        <f>Berechnungsmaske!I228</f>
        <v>1012.7</v>
      </c>
      <c r="L219" s="57">
        <f>Berechnungsmaske!J228</f>
        <v>736.55</v>
      </c>
      <c r="M219" s="57">
        <f>Berechnungsmaske!K228</f>
        <v>717.14</v>
      </c>
    </row>
    <row r="220" spans="1:13" ht="15" customHeight="1" x14ac:dyDescent="0.2">
      <c r="A220" s="37">
        <f>IF(Info!$D$7=1,IF(OR($Q$5&lt;D220,$Q$5&gt;E220),0,"X"),0)</f>
        <v>0</v>
      </c>
      <c r="B220" s="37">
        <f>IF(Info!$D$7=1,IF(OR($O$5&lt;D220,$O$5&gt;E220),0,"X"),0)</f>
        <v>0</v>
      </c>
      <c r="D220" s="57">
        <f>Berechnungsmaske!D229</f>
        <v>2130</v>
      </c>
      <c r="E220" s="57">
        <f>Berechnungsmaske!E229</f>
        <v>2149.9899999999998</v>
      </c>
      <c r="G220" s="57" t="str">
        <f>Berechnungsmaske!F229</f>
        <v>1</v>
      </c>
      <c r="I220" s="57">
        <f>Berechnungsmaske!G229</f>
        <v>1002.61</v>
      </c>
      <c r="J220" s="57">
        <f>Berechnungsmaske!H229</f>
        <v>1031.8900000000001</v>
      </c>
      <c r="K220" s="57">
        <f>Berechnungsmaske!I229</f>
        <v>1139.67</v>
      </c>
      <c r="L220" s="57">
        <f>Berechnungsmaske!J229</f>
        <v>829.08</v>
      </c>
      <c r="M220" s="57">
        <f>Berechnungsmaske!K229</f>
        <v>807.4</v>
      </c>
    </row>
    <row r="221" spans="1:13" ht="15" customHeight="1" x14ac:dyDescent="0.2">
      <c r="A221" s="37">
        <f>IF(Info!$D$7=2,IF(OR($Q$5&lt;D220,$Q$5&gt;E220),0,"X"),0)</f>
        <v>0</v>
      </c>
      <c r="B221" s="37">
        <f>IF(Info!$D$7=2,IF(OR($O$5&lt;D220,$O$5&gt;E220),0,"X"),0)</f>
        <v>0</v>
      </c>
      <c r="D221" s="57" t="str">
        <f>Berechnungsmaske!D230</f>
        <v/>
      </c>
      <c r="E221" s="57" t="str">
        <f>Berechnungsmaske!E230</f>
        <v/>
      </c>
      <c r="G221" s="57" t="str">
        <f>Berechnungsmaske!F230</f>
        <v>2</v>
      </c>
      <c r="I221" s="57">
        <f>Berechnungsmaske!G230</f>
        <v>897.86</v>
      </c>
      <c r="J221" s="57">
        <f>Berechnungsmaske!H230</f>
        <v>924.08</v>
      </c>
      <c r="K221" s="57">
        <f>Berechnungsmaske!I230</f>
        <v>1020.6</v>
      </c>
      <c r="L221" s="57">
        <f>Berechnungsmaske!J230</f>
        <v>742.46</v>
      </c>
      <c r="M221" s="57">
        <f>Berechnungsmaske!K230</f>
        <v>723.05</v>
      </c>
    </row>
    <row r="222" spans="1:13" ht="15" customHeight="1" x14ac:dyDescent="0.2">
      <c r="A222" s="37">
        <f>IF(Info!$D$7=1,IF(OR($Q$5&lt;D222,$Q$5&gt;E222),0,"X"),0)</f>
        <v>0</v>
      </c>
      <c r="B222" s="37">
        <f>IF(Info!$D$7=1,IF(OR($O$5&lt;D222,$O$5&gt;E222),0,"X"),0)</f>
        <v>0</v>
      </c>
      <c r="D222" s="57">
        <f>Berechnungsmaske!D231</f>
        <v>2150</v>
      </c>
      <c r="E222" s="57">
        <f>Berechnungsmaske!E231</f>
        <v>2169.9899999999998</v>
      </c>
      <c r="G222" s="57" t="str">
        <f>Berechnungsmaske!F231</f>
        <v>1</v>
      </c>
      <c r="I222" s="57">
        <f>Berechnungsmaske!G231</f>
        <v>1010.15</v>
      </c>
      <c r="J222" s="57">
        <f>Berechnungsmaske!H231</f>
        <v>1039.55</v>
      </c>
      <c r="K222" s="57">
        <f>Berechnungsmaske!I231</f>
        <v>1148.6099999999999</v>
      </c>
      <c r="L222" s="57">
        <f>Berechnungsmaske!J231</f>
        <v>835.68</v>
      </c>
      <c r="M222" s="57">
        <f>Berechnungsmaske!K231</f>
        <v>813.77</v>
      </c>
    </row>
    <row r="223" spans="1:13" ht="15" customHeight="1" x14ac:dyDescent="0.2">
      <c r="A223" s="37">
        <f>IF(Info!$D$7=2,IF(OR($Q$5&lt;D222,$Q$5&gt;E222),0,"X"),0)</f>
        <v>0</v>
      </c>
      <c r="B223" s="37">
        <f>IF(Info!$D$7=2,IF(OR($O$5&lt;D222,$O$5&gt;E222),0,"X"),0)</f>
        <v>0</v>
      </c>
      <c r="D223" s="57" t="str">
        <f>Berechnungsmaske!D232</f>
        <v/>
      </c>
      <c r="E223" s="57" t="str">
        <f>Berechnungsmaske!E232</f>
        <v/>
      </c>
      <c r="G223" s="57" t="str">
        <f>Berechnungsmaske!F232</f>
        <v>2</v>
      </c>
      <c r="I223" s="57">
        <f>Berechnungsmaske!G232</f>
        <v>904.61</v>
      </c>
      <c r="J223" s="57">
        <f>Berechnungsmaske!H232</f>
        <v>930.94</v>
      </c>
      <c r="K223" s="57">
        <f>Berechnungsmaske!I232</f>
        <v>1028.5999999999999</v>
      </c>
      <c r="L223" s="57">
        <f>Berechnungsmaske!J232</f>
        <v>748.37</v>
      </c>
      <c r="M223" s="57">
        <f>Berechnungsmaske!K232</f>
        <v>728.75</v>
      </c>
    </row>
    <row r="224" spans="1:13" ht="15" customHeight="1" x14ac:dyDescent="0.2">
      <c r="A224" s="37">
        <f>IF(Info!$D$7=1,IF(OR($Q$5&lt;D224,$Q$5&gt;E224),0,"X"),0)</f>
        <v>0</v>
      </c>
      <c r="B224" s="37">
        <f>IF(Info!$D$7=1,IF(OR($O$5&lt;D224,$O$5&gt;E224),0,"X"),0)</f>
        <v>0</v>
      </c>
      <c r="D224" s="57">
        <f>Berechnungsmaske!D233</f>
        <v>2170</v>
      </c>
      <c r="E224" s="57">
        <f>Berechnungsmaske!E233</f>
        <v>2189.9899999999998</v>
      </c>
      <c r="G224" s="57" t="str">
        <f>Berechnungsmaske!F233</f>
        <v>1</v>
      </c>
      <c r="I224" s="57">
        <f>Berechnungsmaske!G233</f>
        <v>1017.75</v>
      </c>
      <c r="J224" s="57">
        <f>Berechnungsmaske!H233</f>
        <v>1047.26</v>
      </c>
      <c r="K224" s="57">
        <f>Berechnungsmaske!I233</f>
        <v>1157.43</v>
      </c>
      <c r="L224" s="57">
        <f>Berechnungsmaske!J233</f>
        <v>842.16</v>
      </c>
      <c r="M224" s="57">
        <f>Berechnungsmaske!K233</f>
        <v>820.25</v>
      </c>
    </row>
    <row r="225" spans="1:13" ht="15" customHeight="1" x14ac:dyDescent="0.2">
      <c r="A225" s="37">
        <f>IF(Info!$D$7=2,IF(OR($Q$5&lt;D224,$Q$5&gt;E224),0,"X"),0)</f>
        <v>0</v>
      </c>
      <c r="B225" s="37">
        <f>IF(Info!$D$7=2,IF(OR($O$5&lt;D224,$O$5&gt;E224),0,"X"),0)</f>
        <v>0</v>
      </c>
      <c r="D225" s="57" t="str">
        <f>Berechnungsmaske!D234</f>
        <v/>
      </c>
      <c r="E225" s="57" t="str">
        <f>Berechnungsmaske!E234</f>
        <v/>
      </c>
      <c r="G225" s="57" t="str">
        <f>Berechnungsmaske!F234</f>
        <v>2</v>
      </c>
      <c r="I225" s="57">
        <f>Berechnungsmaske!G234</f>
        <v>911.42</v>
      </c>
      <c r="J225" s="57">
        <f>Berechnungsmaske!H234</f>
        <v>937.84</v>
      </c>
      <c r="K225" s="57">
        <f>Berechnungsmaske!I234</f>
        <v>1036.5</v>
      </c>
      <c r="L225" s="57">
        <f>Berechnungsmaske!J234</f>
        <v>754.17</v>
      </c>
      <c r="M225" s="57">
        <f>Berechnungsmaske!K234</f>
        <v>734.55</v>
      </c>
    </row>
    <row r="226" spans="1:13" ht="15" customHeight="1" x14ac:dyDescent="0.2">
      <c r="A226" s="37">
        <f>IF(Info!$D$7=1,IF(OR($Q$5&lt;D226,$Q$5&gt;E226),0,"X"),0)</f>
        <v>0</v>
      </c>
      <c r="B226" s="37">
        <f>IF(Info!$D$7=1,IF(OR($O$5&lt;D226,$O$5&gt;E226),0,"X"),0)</f>
        <v>0</v>
      </c>
      <c r="D226" s="57">
        <f>Berechnungsmaske!D235</f>
        <v>2190</v>
      </c>
      <c r="E226" s="57">
        <f>Berechnungsmaske!E235</f>
        <v>2209.9899999999998</v>
      </c>
      <c r="G226" s="57" t="str">
        <f>Berechnungsmaske!F235</f>
        <v>1</v>
      </c>
      <c r="I226" s="57">
        <f>Berechnungsmaske!G235</f>
        <v>1025.3499999999999</v>
      </c>
      <c r="J226" s="57">
        <f>Berechnungsmaske!H235</f>
        <v>1054.92</v>
      </c>
      <c r="K226" s="57">
        <f>Berechnungsmaske!I235</f>
        <v>1166.25</v>
      </c>
      <c r="L226" s="57">
        <f>Berechnungsmaske!J235</f>
        <v>848.64</v>
      </c>
      <c r="M226" s="57">
        <f>Berechnungsmaske!K235</f>
        <v>826.73</v>
      </c>
    </row>
    <row r="227" spans="1:13" ht="15" customHeight="1" x14ac:dyDescent="0.2">
      <c r="A227" s="37">
        <f>IF(Info!$D$7=2,IF(OR($Q$5&lt;D226,$Q$5&gt;E226),0,"X"),0)</f>
        <v>0</v>
      </c>
      <c r="B227" s="37">
        <f>IF(Info!$D$7=2,IF(OR($O$5&lt;D226,$O$5&gt;E226),0,"X"),0)</f>
        <v>0</v>
      </c>
      <c r="D227" s="57" t="str">
        <f>Berechnungsmaske!D236</f>
        <v/>
      </c>
      <c r="E227" s="57" t="str">
        <f>Berechnungsmaske!E236</f>
        <v/>
      </c>
      <c r="G227" s="57" t="str">
        <f>Berechnungsmaske!F236</f>
        <v>2</v>
      </c>
      <c r="I227" s="57">
        <f>Berechnungsmaske!G236</f>
        <v>918.22</v>
      </c>
      <c r="J227" s="57">
        <f>Berechnungsmaske!H236</f>
        <v>944.7</v>
      </c>
      <c r="K227" s="57">
        <f>Berechnungsmaske!I236</f>
        <v>1044.4000000000001</v>
      </c>
      <c r="L227" s="57">
        <f>Berechnungsmaske!J236</f>
        <v>759.97</v>
      </c>
      <c r="M227" s="57">
        <f>Berechnungsmaske!K236</f>
        <v>740.35</v>
      </c>
    </row>
    <row r="228" spans="1:13" ht="15" customHeight="1" x14ac:dyDescent="0.2">
      <c r="A228" s="37">
        <f>IF(Info!$D$7=1,IF(OR($Q$5&lt;D228,$Q$5&gt;E228),0,"X"),0)</f>
        <v>0</v>
      </c>
      <c r="B228" s="37">
        <f>IF(Info!$D$7=1,IF(OR($O$5&lt;D228,$O$5&gt;E228),0,"X"),0)</f>
        <v>0</v>
      </c>
      <c r="D228" s="57">
        <f>Berechnungsmaske!D237</f>
        <v>2210</v>
      </c>
      <c r="E228" s="57">
        <f>Berechnungsmaske!E237</f>
        <v>2229.9899999999998</v>
      </c>
      <c r="G228" s="57" t="str">
        <f>Berechnungsmaske!F237</f>
        <v>1</v>
      </c>
      <c r="I228" s="57">
        <f>Berechnungsmaske!G237</f>
        <v>1032.8900000000001</v>
      </c>
      <c r="J228" s="57">
        <f>Berechnungsmaske!H237</f>
        <v>1062.58</v>
      </c>
      <c r="K228" s="57">
        <f>Berechnungsmaske!I237</f>
        <v>1174.96</v>
      </c>
      <c r="L228" s="57">
        <f>Berechnungsmaske!J237</f>
        <v>855.23</v>
      </c>
      <c r="M228" s="57">
        <f>Berechnungsmaske!K237</f>
        <v>833.08</v>
      </c>
    </row>
    <row r="229" spans="1:13" ht="15" customHeight="1" x14ac:dyDescent="0.2">
      <c r="A229" s="37">
        <f>IF(Info!$D$7=2,IF(OR($Q$5&lt;D228,$Q$5&gt;E228),0,"X"),0)</f>
        <v>0</v>
      </c>
      <c r="B229" s="37">
        <f>IF(Info!$D$7=2,IF(OR($O$5&lt;D228,$O$5&gt;E228),0,"X"),0)</f>
        <v>0</v>
      </c>
      <c r="D229" s="57" t="str">
        <f>Berechnungsmaske!D238</f>
        <v/>
      </c>
      <c r="E229" s="57" t="str">
        <f>Berechnungsmaske!E238</f>
        <v/>
      </c>
      <c r="G229" s="57" t="str">
        <f>Berechnungsmaske!F238</f>
        <v>2</v>
      </c>
      <c r="I229" s="57">
        <f>Berechnungsmaske!G238</f>
        <v>924.98</v>
      </c>
      <c r="J229" s="57">
        <f>Berechnungsmaske!H238</f>
        <v>951.56</v>
      </c>
      <c r="K229" s="57">
        <f>Berechnungsmaske!I238</f>
        <v>1052.2</v>
      </c>
      <c r="L229" s="57">
        <f>Berechnungsmaske!J238</f>
        <v>765.88</v>
      </c>
      <c r="M229" s="57">
        <f>Berechnungsmaske!K238</f>
        <v>746.05</v>
      </c>
    </row>
    <row r="230" spans="1:13" ht="15" customHeight="1" x14ac:dyDescent="0.2">
      <c r="A230" s="37">
        <f>IF(Info!$D$7=1,IF(OR($Q$5&lt;D230,$Q$5&gt;E230),0,"X"),0)</f>
        <v>0</v>
      </c>
      <c r="B230" s="37">
        <f>IF(Info!$D$7=1,IF(OR($O$5&lt;D230,$O$5&gt;E230),0,"X"),0)</f>
        <v>0</v>
      </c>
      <c r="D230" s="57">
        <f>Berechnungsmaske!D239</f>
        <v>2230</v>
      </c>
      <c r="E230" s="57">
        <f>Berechnungsmaske!E239</f>
        <v>2249.9899999999998</v>
      </c>
      <c r="G230" s="57" t="str">
        <f>Berechnungsmaske!F239</f>
        <v>1</v>
      </c>
      <c r="I230" s="57">
        <f>Berechnungsmaske!G239</f>
        <v>1040.43</v>
      </c>
      <c r="J230" s="57">
        <f>Berechnungsmaske!H239</f>
        <v>1070.23</v>
      </c>
      <c r="K230" s="57">
        <f>Berechnungsmaske!I239</f>
        <v>1183.78</v>
      </c>
      <c r="L230" s="57">
        <f>Berechnungsmaske!J239</f>
        <v>861.71</v>
      </c>
      <c r="M230" s="57">
        <f>Berechnungsmaske!K239</f>
        <v>839.44</v>
      </c>
    </row>
    <row r="231" spans="1:13" ht="15" customHeight="1" x14ac:dyDescent="0.2">
      <c r="A231" s="37">
        <f>IF(Info!$D$7=2,IF(OR($Q$5&lt;D230,$Q$5&gt;E230),0,"X"),0)</f>
        <v>0</v>
      </c>
      <c r="B231" s="37">
        <f>IF(Info!$D$7=2,IF(OR($O$5&lt;D230,$O$5&gt;E230),0,"X"),0)</f>
        <v>0</v>
      </c>
      <c r="D231" s="57" t="str">
        <f>Berechnungsmaske!D240</f>
        <v/>
      </c>
      <c r="E231" s="57" t="str">
        <f>Berechnungsmaske!E240</f>
        <v/>
      </c>
      <c r="G231" s="57" t="str">
        <f>Berechnungsmaske!F240</f>
        <v>2</v>
      </c>
      <c r="I231" s="57">
        <f>Berechnungsmaske!G240</f>
        <v>931.73</v>
      </c>
      <c r="J231" s="57">
        <f>Berechnungsmaske!H240</f>
        <v>958.42</v>
      </c>
      <c r="K231" s="57">
        <f>Berechnungsmaske!I240</f>
        <v>1060.0999999999999</v>
      </c>
      <c r="L231" s="57">
        <f>Berechnungsmaske!J240</f>
        <v>771.68</v>
      </c>
      <c r="M231" s="57">
        <f>Berechnungsmaske!K240</f>
        <v>751.74</v>
      </c>
    </row>
    <row r="232" spans="1:13" ht="15" customHeight="1" x14ac:dyDescent="0.2">
      <c r="A232" s="37">
        <f>IF(Info!$D$7=1,IF(OR($Q$5&lt;D232,$Q$5&gt;E232),0,"X"),0)</f>
        <v>0</v>
      </c>
      <c r="B232" s="37">
        <f>IF(Info!$D$7=1,IF(OR($O$5&lt;D232,$O$5&gt;E232),0,"X"),0)</f>
        <v>0</v>
      </c>
      <c r="D232" s="57">
        <f>Berechnungsmaske!D241</f>
        <v>2250</v>
      </c>
      <c r="E232" s="57">
        <f>Berechnungsmaske!E241</f>
        <v>2269.9899999999998</v>
      </c>
      <c r="G232" s="57" t="str">
        <f>Berechnungsmaske!F241</f>
        <v>1</v>
      </c>
      <c r="I232" s="57">
        <f>Berechnungsmaske!G241</f>
        <v>1047.97</v>
      </c>
      <c r="J232" s="57">
        <f>Berechnungsmaske!H241</f>
        <v>1077.83</v>
      </c>
      <c r="K232" s="57">
        <f>Berechnungsmaske!I241</f>
        <v>1192.49</v>
      </c>
      <c r="L232" s="57">
        <f>Berechnungsmaske!J241</f>
        <v>868.19</v>
      </c>
      <c r="M232" s="57">
        <f>Berechnungsmaske!K241</f>
        <v>845.81</v>
      </c>
    </row>
    <row r="233" spans="1:13" ht="15" customHeight="1" x14ac:dyDescent="0.2">
      <c r="A233" s="37">
        <f>IF(Info!$D$7=2,IF(OR($Q$5&lt;D232,$Q$5&gt;E232),0,"X"),0)</f>
        <v>0</v>
      </c>
      <c r="B233" s="37">
        <f>IF(Info!$D$7=2,IF(OR($O$5&lt;D232,$O$5&gt;E232),0,"X"),0)</f>
        <v>0</v>
      </c>
      <c r="D233" s="57" t="str">
        <f>Berechnungsmaske!D242</f>
        <v/>
      </c>
      <c r="E233" s="57" t="str">
        <f>Berechnungsmaske!E242</f>
        <v/>
      </c>
      <c r="G233" s="57" t="str">
        <f>Berechnungsmaske!F242</f>
        <v>2</v>
      </c>
      <c r="I233" s="57">
        <f>Berechnungsmaske!G242</f>
        <v>938.48</v>
      </c>
      <c r="J233" s="57">
        <f>Berechnungsmaske!H242</f>
        <v>965.22</v>
      </c>
      <c r="K233" s="57">
        <f>Berechnungsmaske!I242</f>
        <v>1067.9000000000001</v>
      </c>
      <c r="L233" s="57">
        <f>Berechnungsmaske!J242</f>
        <v>777.48</v>
      </c>
      <c r="M233" s="57">
        <f>Berechnungsmaske!K242</f>
        <v>757.44</v>
      </c>
    </row>
    <row r="234" spans="1:13" ht="15" customHeight="1" x14ac:dyDescent="0.2">
      <c r="A234" s="37">
        <f>IF(Info!$D$7=1,IF(OR($Q$5&lt;D234,$Q$5&gt;E234),0,"X"),0)</f>
        <v>0</v>
      </c>
      <c r="B234" s="37">
        <f>IF(Info!$D$7=1,IF(OR($O$5&lt;D234,$O$5&gt;E234),0,"X"),0)</f>
        <v>0</v>
      </c>
      <c r="D234" s="57">
        <f>Berechnungsmaske!D243</f>
        <v>2270</v>
      </c>
      <c r="E234" s="57">
        <f>Berechnungsmaske!E243</f>
        <v>2289.9899999999998</v>
      </c>
      <c r="G234" s="57" t="str">
        <f>Berechnungsmaske!F243</f>
        <v>1</v>
      </c>
      <c r="I234" s="57">
        <f>Berechnungsmaske!G243</f>
        <v>1055.5</v>
      </c>
      <c r="J234" s="57">
        <f>Berechnungsmaske!H243</f>
        <v>1085.49</v>
      </c>
      <c r="K234" s="57">
        <f>Berechnungsmaske!I243</f>
        <v>1201.2</v>
      </c>
      <c r="L234" s="57">
        <f>Berechnungsmaske!J243</f>
        <v>874.55</v>
      </c>
      <c r="M234" s="57">
        <f>Berechnungsmaske!K243</f>
        <v>852.29</v>
      </c>
    </row>
    <row r="235" spans="1:13" ht="15" customHeight="1" x14ac:dyDescent="0.2">
      <c r="A235" s="37">
        <f>IF(Info!$D$7=2,IF(OR($Q$5&lt;D234,$Q$5&gt;E234),0,"X"),0)</f>
        <v>0</v>
      </c>
      <c r="B235" s="37">
        <f>IF(Info!$D$7=2,IF(OR($O$5&lt;D234,$O$5&gt;E234),0,"X"),0)</f>
        <v>0</v>
      </c>
      <c r="D235" s="57" t="str">
        <f>Berechnungsmaske!D244</f>
        <v/>
      </c>
      <c r="E235" s="57" t="str">
        <f>Berechnungsmaske!E244</f>
        <v/>
      </c>
      <c r="G235" s="57" t="str">
        <f>Berechnungsmaske!F244</f>
        <v>2</v>
      </c>
      <c r="I235" s="57">
        <f>Berechnungsmaske!G244</f>
        <v>945.23</v>
      </c>
      <c r="J235" s="57">
        <f>Berechnungsmaske!H244</f>
        <v>972.08</v>
      </c>
      <c r="K235" s="57">
        <f>Berechnungsmaske!I244</f>
        <v>1075.7</v>
      </c>
      <c r="L235" s="57">
        <f>Berechnungsmaske!J244</f>
        <v>783.18</v>
      </c>
      <c r="M235" s="57">
        <f>Berechnungsmaske!K244</f>
        <v>763.24</v>
      </c>
    </row>
    <row r="236" spans="1:13" ht="15" customHeight="1" x14ac:dyDescent="0.2">
      <c r="A236" s="37">
        <f>IF(Info!$D$7=1,IF(OR($Q$5&lt;D236,$Q$5&gt;E236),0,"X"),0)</f>
        <v>0</v>
      </c>
      <c r="B236" s="37">
        <f>IF(Info!$D$7=1,IF(OR($O$5&lt;D236,$O$5&gt;E236),0,"X"),0)</f>
        <v>0</v>
      </c>
      <c r="D236" s="57">
        <f>Berechnungsmaske!D245</f>
        <v>2290</v>
      </c>
      <c r="E236" s="57">
        <f>Berechnungsmaske!E245</f>
        <v>2309.9899999999998</v>
      </c>
      <c r="G236" s="57" t="str">
        <f>Berechnungsmaske!F245</f>
        <v>1</v>
      </c>
      <c r="I236" s="57">
        <f>Berechnungsmaske!G245</f>
        <v>1063.05</v>
      </c>
      <c r="J236" s="57">
        <f>Berechnungsmaske!H245</f>
        <v>1093.08</v>
      </c>
      <c r="K236" s="57">
        <f>Berechnungsmaske!I245</f>
        <v>1209.8</v>
      </c>
      <c r="L236" s="57">
        <f>Berechnungsmaske!J245</f>
        <v>881.03</v>
      </c>
      <c r="M236" s="57">
        <f>Berechnungsmaske!K245</f>
        <v>858.52</v>
      </c>
    </row>
    <row r="237" spans="1:13" ht="15" customHeight="1" x14ac:dyDescent="0.2">
      <c r="A237" s="37">
        <f>IF(Info!$D$7=2,IF(OR($Q$5&lt;D236,$Q$5&gt;E236),0,"X"),0)</f>
        <v>0</v>
      </c>
      <c r="B237" s="37">
        <f>IF(Info!$D$7=2,IF(OR($O$5&lt;D236,$O$5&gt;E236),0,"X"),0)</f>
        <v>0</v>
      </c>
      <c r="D237" s="57" t="str">
        <f>Berechnungsmaske!D246</f>
        <v/>
      </c>
      <c r="E237" s="57" t="str">
        <f>Berechnungsmaske!E246</f>
        <v/>
      </c>
      <c r="G237" s="57" t="str">
        <f>Berechnungsmaske!F246</f>
        <v>2</v>
      </c>
      <c r="I237" s="57">
        <f>Berechnungsmaske!G246</f>
        <v>951.98</v>
      </c>
      <c r="J237" s="57">
        <f>Berechnungsmaske!H246</f>
        <v>978.88</v>
      </c>
      <c r="K237" s="57">
        <f>Berechnungsmaske!I246</f>
        <v>1083.4000000000001</v>
      </c>
      <c r="L237" s="57">
        <f>Berechnungsmaske!J246</f>
        <v>788.98</v>
      </c>
      <c r="M237" s="57">
        <f>Berechnungsmaske!K246</f>
        <v>768.83</v>
      </c>
    </row>
    <row r="238" spans="1:13" ht="15" customHeight="1" x14ac:dyDescent="0.2">
      <c r="A238" s="37">
        <f>IF(Info!$D$7=1,IF(OR($Q$5&lt;D238,$Q$5&gt;E238),0,"X"),0)</f>
        <v>0</v>
      </c>
      <c r="B238" s="37">
        <f>IF(Info!$D$7=1,IF(OR($O$5&lt;D238,$O$5&gt;E238),0,"X"),0)</f>
        <v>0</v>
      </c>
      <c r="D238" s="57">
        <f>Berechnungsmaske!D247</f>
        <v>2310</v>
      </c>
      <c r="E238" s="57">
        <f>Berechnungsmaske!E247</f>
        <v>2329.9899999999998</v>
      </c>
      <c r="G238" s="57" t="str">
        <f>Berechnungsmaske!F247</f>
        <v>1</v>
      </c>
      <c r="I238" s="57">
        <f>Berechnungsmaske!G247</f>
        <v>1070.52</v>
      </c>
      <c r="J238" s="57">
        <f>Berechnungsmaske!H247</f>
        <v>1100.68</v>
      </c>
      <c r="K238" s="57">
        <f>Berechnungsmaske!I247</f>
        <v>1218.51</v>
      </c>
      <c r="L238" s="57">
        <f>Berechnungsmaske!J247</f>
        <v>887.51</v>
      </c>
      <c r="M238" s="57">
        <f>Berechnungsmaske!K247</f>
        <v>864.77</v>
      </c>
    </row>
    <row r="239" spans="1:13" ht="15" customHeight="1" x14ac:dyDescent="0.2">
      <c r="A239" s="37">
        <f>IF(Info!$D$7=2,IF(OR($Q$5&lt;D238,$Q$5&gt;E238),0,"X"),0)</f>
        <v>0</v>
      </c>
      <c r="B239" s="37">
        <f>IF(Info!$D$7=2,IF(OR($O$5&lt;D238,$O$5&gt;E238),0,"X"),0)</f>
        <v>0</v>
      </c>
      <c r="D239" s="57" t="str">
        <f>Berechnungsmaske!D248</f>
        <v/>
      </c>
      <c r="E239" s="57" t="str">
        <f>Berechnungsmaske!E248</f>
        <v/>
      </c>
      <c r="G239" s="57" t="str">
        <f>Berechnungsmaske!F248</f>
        <v>2</v>
      </c>
      <c r="I239" s="57">
        <f>Berechnungsmaske!G248</f>
        <v>958.67</v>
      </c>
      <c r="J239" s="57">
        <f>Berechnungsmaske!H248</f>
        <v>985.69</v>
      </c>
      <c r="K239" s="57">
        <f>Berechnungsmaske!I248</f>
        <v>1091.2</v>
      </c>
      <c r="L239" s="57">
        <f>Berechnungsmaske!J248</f>
        <v>794.78</v>
      </c>
      <c r="M239" s="57">
        <f>Berechnungsmaske!K248</f>
        <v>774.42</v>
      </c>
    </row>
    <row r="240" spans="1:13" ht="15" customHeight="1" x14ac:dyDescent="0.2">
      <c r="A240" s="37">
        <f>IF(Info!$D$7=1,IF(OR($Q$5&lt;D240,$Q$5&gt;E240),0,"X"),0)</f>
        <v>0</v>
      </c>
      <c r="B240" s="37">
        <f>IF(Info!$D$7=1,IF(OR($O$5&lt;D240,$O$5&gt;E240),0,"X"),0)</f>
        <v>0</v>
      </c>
      <c r="D240" s="57">
        <f>Berechnungsmaske!D249</f>
        <v>2330</v>
      </c>
      <c r="E240" s="57">
        <f>Berechnungsmaske!E249</f>
        <v>2349.9899999999998</v>
      </c>
      <c r="G240" s="57" t="str">
        <f>Berechnungsmaske!F249</f>
        <v>1</v>
      </c>
      <c r="I240" s="57">
        <f>Berechnungsmaske!G249</f>
        <v>1078.06</v>
      </c>
      <c r="J240" s="57">
        <f>Berechnungsmaske!H249</f>
        <v>1108.28</v>
      </c>
      <c r="K240" s="57">
        <f>Berechnungsmaske!I249</f>
        <v>1227.1099999999999</v>
      </c>
      <c r="L240" s="57">
        <f>Berechnungsmaske!J249</f>
        <v>893.87</v>
      </c>
      <c r="M240" s="57">
        <f>Berechnungsmaske!K249</f>
        <v>871.13</v>
      </c>
    </row>
    <row r="241" spans="1:18" ht="15" customHeight="1" x14ac:dyDescent="0.2">
      <c r="A241" s="37">
        <f>IF(Info!$D$7=2,IF(OR($Q$5&lt;D240,$Q$5&gt;E240),0,"X"),0)</f>
        <v>0</v>
      </c>
      <c r="B241" s="37">
        <f>IF(Info!$D$7=2,IF(OR($O$5&lt;D240,$O$5&gt;E240),0,"X"),0)</f>
        <v>0</v>
      </c>
      <c r="D241" s="57" t="str">
        <f>Berechnungsmaske!D250</f>
        <v/>
      </c>
      <c r="E241" s="57" t="str">
        <f>Berechnungsmaske!E250</f>
        <v/>
      </c>
      <c r="G241" s="57" t="str">
        <f>Berechnungsmaske!F250</f>
        <v>2</v>
      </c>
      <c r="I241" s="57">
        <f>Berechnungsmaske!G250</f>
        <v>965.43</v>
      </c>
      <c r="J241" s="57">
        <f>Berechnungsmaske!H250</f>
        <v>992.49</v>
      </c>
      <c r="K241" s="57">
        <f>Berechnungsmaske!I250</f>
        <v>1098.9000000000001</v>
      </c>
      <c r="L241" s="57">
        <f>Berechnungsmaske!J250</f>
        <v>800.48</v>
      </c>
      <c r="M241" s="57">
        <f>Berechnungsmaske!K250</f>
        <v>780.11</v>
      </c>
    </row>
    <row r="242" spans="1:18" ht="15" customHeight="1" x14ac:dyDescent="0.2">
      <c r="A242" s="37">
        <f>IF(Info!$D$7=1,IF(OR($Q$5&lt;D242,$Q$5&gt;E242),0,"X"),0)</f>
        <v>0</v>
      </c>
      <c r="B242" s="37">
        <f>IF(Info!$D$7=1,IF(OR($O$5&lt;D242,$O$5&gt;E242),0,"X"),0)</f>
        <v>0</v>
      </c>
      <c r="D242" s="57">
        <f>Berechnungsmaske!D251</f>
        <v>2350</v>
      </c>
      <c r="E242" s="57">
        <f>Berechnungsmaske!E251</f>
        <v>2369.9899999999998</v>
      </c>
      <c r="G242" s="57" t="str">
        <f>Berechnungsmaske!F251</f>
        <v>1</v>
      </c>
      <c r="I242" s="57">
        <f>Berechnungsmaske!G251</f>
        <v>1085.54</v>
      </c>
      <c r="J242" s="57">
        <f>Berechnungsmaske!H251</f>
        <v>1115.8800000000001</v>
      </c>
      <c r="K242" s="57">
        <f>Berechnungsmaske!I251</f>
        <v>1235.71</v>
      </c>
      <c r="L242" s="57">
        <f>Berechnungsmaske!J251</f>
        <v>900.12</v>
      </c>
      <c r="M242" s="57">
        <f>Berechnungsmaske!K251</f>
        <v>877.38</v>
      </c>
    </row>
    <row r="243" spans="1:18" ht="15" customHeight="1" x14ac:dyDescent="0.2">
      <c r="A243" s="37">
        <f>IF(Info!$D$7=2,IF(OR($Q$5&lt;D242,$Q$5&gt;E242),0,"X"),0)</f>
        <v>0</v>
      </c>
      <c r="B243" s="37">
        <f>IF(Info!$D$7=2,IF(OR($O$5&lt;D242,$O$5&gt;E242),0,"X"),0)</f>
        <v>0</v>
      </c>
      <c r="D243" s="57" t="str">
        <f>Berechnungsmaske!D252</f>
        <v/>
      </c>
      <c r="E243" s="57" t="str">
        <f>Berechnungsmaske!E252</f>
        <v/>
      </c>
      <c r="G243" s="57" t="str">
        <f>Berechnungsmaske!F252</f>
        <v>2</v>
      </c>
      <c r="I243" s="57">
        <f>Berechnungsmaske!G252</f>
        <v>972.13</v>
      </c>
      <c r="J243" s="57">
        <f>Berechnungsmaske!H252</f>
        <v>999.29</v>
      </c>
      <c r="K243" s="57">
        <f>Berechnungsmaske!I252</f>
        <v>1106.5999999999999</v>
      </c>
      <c r="L243" s="57">
        <f>Berechnungsmaske!J252</f>
        <v>806.08</v>
      </c>
      <c r="M243" s="57">
        <f>Berechnungsmaske!K252</f>
        <v>785.71</v>
      </c>
    </row>
    <row r="244" spans="1:18" ht="15" customHeight="1" x14ac:dyDescent="0.2">
      <c r="A244" s="37">
        <f>IF(Info!$D$7=1,IF(OR($Q$5&lt;D244,$Q$5&gt;E244),0,"X"),0)</f>
        <v>0</v>
      </c>
      <c r="B244" s="37">
        <f>IF(Info!$D$7=1,IF(OR($O$5&lt;D244,$O$5&gt;E244),0,"X"),0)</f>
        <v>0</v>
      </c>
      <c r="D244" s="57">
        <f>Berechnungsmaske!D253</f>
        <v>2370</v>
      </c>
      <c r="E244" s="57">
        <f>Berechnungsmaske!E253</f>
        <v>2389.9899999999998</v>
      </c>
      <c r="G244" s="57" t="str">
        <f>Berechnungsmaske!F253</f>
        <v>1</v>
      </c>
      <c r="I244" s="57">
        <f>Berechnungsmaske!G253</f>
        <v>1093.02</v>
      </c>
      <c r="J244" s="57">
        <f>Berechnungsmaske!H253</f>
        <v>1123.48</v>
      </c>
      <c r="K244" s="57">
        <f>Berechnungsmaske!I253</f>
        <v>1244.3</v>
      </c>
      <c r="L244" s="57">
        <f>Berechnungsmaske!J253</f>
        <v>906.48</v>
      </c>
      <c r="M244" s="57">
        <f>Berechnungsmaske!K253</f>
        <v>883.62</v>
      </c>
    </row>
    <row r="245" spans="1:18" ht="15" customHeight="1" x14ac:dyDescent="0.2">
      <c r="A245" s="37">
        <f>IF(Info!$D$7=2,IF(OR($Q$5&lt;D244,$Q$5&gt;E244),0,"X"),0)</f>
        <v>0</v>
      </c>
      <c r="B245" s="37">
        <f>IF(Info!$D$7=2,IF(OR($O$5&lt;D244,$O$5&gt;E244),0,"X"),0)</f>
        <v>0</v>
      </c>
      <c r="D245" s="57" t="str">
        <f>Berechnungsmaske!D254</f>
        <v/>
      </c>
      <c r="E245" s="57" t="str">
        <f>Berechnungsmaske!E254</f>
        <v/>
      </c>
      <c r="G245" s="57" t="str">
        <f>Berechnungsmaske!F254</f>
        <v>2</v>
      </c>
      <c r="I245" s="57">
        <f>Berechnungsmaske!G254</f>
        <v>978.83</v>
      </c>
      <c r="J245" s="57">
        <f>Berechnungsmaske!H254</f>
        <v>1006.1</v>
      </c>
      <c r="K245" s="57">
        <f>Berechnungsmaske!I254</f>
        <v>1114.3</v>
      </c>
      <c r="L245" s="57">
        <f>Berechnungsmaske!J254</f>
        <v>811.77</v>
      </c>
      <c r="M245" s="57">
        <f>Berechnungsmaske!K254</f>
        <v>791.3</v>
      </c>
    </row>
    <row r="246" spans="1:18" ht="15" customHeight="1" x14ac:dyDescent="0.2">
      <c r="A246" s="37">
        <f>IF(Info!$D$7=1,IF(OR($Q$5&lt;D246,$Q$5&gt;E246),0,"X"),0)</f>
        <v>0</v>
      </c>
      <c r="B246" s="37">
        <f>IF(Info!$D$7=1,IF(OR($O$5&lt;D246,$O$5&gt;E246),0,"X"),0)</f>
        <v>0</v>
      </c>
      <c r="D246" s="57">
        <f>Berechnungsmaske!D255</f>
        <v>2390</v>
      </c>
      <c r="E246" s="57">
        <f>Berechnungsmaske!E255</f>
        <v>2409.9899999999998</v>
      </c>
      <c r="G246" s="57" t="str">
        <f>Berechnungsmaske!F255</f>
        <v>1</v>
      </c>
      <c r="I246" s="57">
        <f>Berechnungsmaske!G255</f>
        <v>1100.5</v>
      </c>
      <c r="J246" s="57">
        <f>Berechnungsmaske!H255</f>
        <v>1131.01</v>
      </c>
      <c r="K246" s="57">
        <f>Berechnungsmaske!I255</f>
        <v>1252.79</v>
      </c>
      <c r="L246" s="57">
        <f>Berechnungsmaske!J255</f>
        <v>912.83</v>
      </c>
      <c r="M246" s="57">
        <f>Berechnungsmaske!K255</f>
        <v>889.75</v>
      </c>
    </row>
    <row r="247" spans="1:18" ht="15" customHeight="1" x14ac:dyDescent="0.2">
      <c r="A247" s="37">
        <f>IF(Info!$D$7=2,IF(OR($Q$5&lt;D246,$Q$5&gt;E246),0,"X"),0)</f>
        <v>0</v>
      </c>
      <c r="B247" s="37">
        <f>IF(Info!$D$7=2,IF(OR($O$5&lt;D246,$O$5&gt;E246),0,"X"),0)</f>
        <v>0</v>
      </c>
      <c r="D247" s="57" t="str">
        <f>Berechnungsmaske!D256</f>
        <v/>
      </c>
      <c r="E247" s="57" t="str">
        <f>Berechnungsmaske!E256</f>
        <v/>
      </c>
      <c r="G247" s="57" t="str">
        <f>Berechnungsmaske!F256</f>
        <v>2</v>
      </c>
      <c r="I247" s="57">
        <f>Berechnungsmaske!G256</f>
        <v>985.52</v>
      </c>
      <c r="J247" s="57">
        <f>Berechnungsmaske!H256</f>
        <v>1012.85</v>
      </c>
      <c r="K247" s="57">
        <f>Berechnungsmaske!I256</f>
        <v>1121.9000000000001</v>
      </c>
      <c r="L247" s="57">
        <f>Berechnungsmaske!J256</f>
        <v>817.46</v>
      </c>
      <c r="M247" s="57">
        <f>Berechnungsmaske!K256</f>
        <v>796.79</v>
      </c>
    </row>
    <row r="248" spans="1:18" ht="15" customHeight="1" x14ac:dyDescent="0.2">
      <c r="A248" s="37">
        <f>IF(Info!$D$7=1,IF(OR($Q$5&lt;D248,$Q$5&gt;E248),0,"X"),0)</f>
        <v>0</v>
      </c>
      <c r="B248" s="37">
        <f>IF(Info!$D$7=1,IF(OR($O$5&lt;D248,$O$5&gt;E248),0,"X"),0)</f>
        <v>0</v>
      </c>
      <c r="D248" s="57">
        <f>Berechnungsmaske!D257</f>
        <v>2410</v>
      </c>
      <c r="E248" s="57">
        <f>Berechnungsmaske!E257</f>
        <v>2429.9899999999998</v>
      </c>
      <c r="G248" s="57" t="str">
        <f>Berechnungsmaske!F257</f>
        <v>1</v>
      </c>
      <c r="I248" s="57">
        <f>Berechnungsmaske!G257</f>
        <v>1107.93</v>
      </c>
      <c r="J248" s="57">
        <f>Berechnungsmaske!H257</f>
        <v>1138.56</v>
      </c>
      <c r="K248" s="57">
        <f>Berechnungsmaske!I257</f>
        <v>1261.28</v>
      </c>
      <c r="L248" s="57">
        <f>Berechnungsmaske!J257</f>
        <v>919.2</v>
      </c>
      <c r="M248" s="57">
        <f>Berechnungsmaske!K257</f>
        <v>895.98</v>
      </c>
    </row>
    <row r="249" spans="1:18" ht="15" customHeight="1" x14ac:dyDescent="0.2">
      <c r="A249" s="37">
        <f>IF(Info!$D$7=2,IF(OR($Q$5&lt;D248,$Q$5&gt;E248),0,"X"),0)</f>
        <v>0</v>
      </c>
      <c r="B249" s="37">
        <f>IF(Info!$D$7=2,IF(OR($O$5&lt;D248,$O$5&gt;E248),0,"X"),0)</f>
        <v>0</v>
      </c>
      <c r="D249" s="57" t="str">
        <f>Berechnungsmaske!D258</f>
        <v/>
      </c>
      <c r="E249" s="57" t="str">
        <f>Berechnungsmaske!E258</f>
        <v/>
      </c>
      <c r="G249" s="57" t="str">
        <f>Berechnungsmaske!F258</f>
        <v>2</v>
      </c>
      <c r="I249" s="57">
        <f>Berechnungsmaske!G258</f>
        <v>992.17</v>
      </c>
      <c r="J249" s="57">
        <f>Berechnungsmaske!H258</f>
        <v>1019.6</v>
      </c>
      <c r="K249" s="57">
        <f>Berechnungsmaske!I258</f>
        <v>1129.5</v>
      </c>
      <c r="L249" s="57">
        <f>Berechnungsmaske!J258</f>
        <v>823.16</v>
      </c>
      <c r="M249" s="57">
        <f>Berechnungsmaske!K258</f>
        <v>802.37</v>
      </c>
    </row>
    <row r="250" spans="1:18" ht="15" customHeight="1" x14ac:dyDescent="0.2">
      <c r="A250" s="37">
        <f>IF(Info!$D$7=1,IF(OR($Q$5&lt;D250,$Q$5&gt;E250),0,"X"),0)</f>
        <v>0</v>
      </c>
      <c r="B250" s="37">
        <f>IF(Info!$D$7=1,IF(OR($O$5&lt;D250,$O$5&gt;E250),0,"X"),0)</f>
        <v>0</v>
      </c>
      <c r="D250" s="57">
        <f>Berechnungsmaske!D259</f>
        <v>2430</v>
      </c>
      <c r="E250" s="57">
        <f>Berechnungsmaske!E259</f>
        <v>2449.9899999999998</v>
      </c>
      <c r="G250" s="57" t="str">
        <f>Berechnungsmaske!F259</f>
        <v>1</v>
      </c>
      <c r="I250" s="57">
        <f>Berechnungsmaske!G259</f>
        <v>1115.4000000000001</v>
      </c>
      <c r="J250" s="57">
        <f>Berechnungsmaske!H259</f>
        <v>1146.1500000000001</v>
      </c>
      <c r="K250" s="57">
        <f>Berechnungsmaske!I259</f>
        <v>1269.76</v>
      </c>
      <c r="L250" s="57">
        <f>Berechnungsmaske!J259</f>
        <v>925.56</v>
      </c>
      <c r="M250" s="57">
        <f>Berechnungsmaske!K259</f>
        <v>902.23</v>
      </c>
    </row>
    <row r="251" spans="1:18" ht="15" customHeight="1" x14ac:dyDescent="0.2">
      <c r="A251" s="37">
        <f>IF(Info!$D$7=2,IF(OR($Q$5&lt;D250,$Q$5&gt;E250),0,"X"),0)</f>
        <v>0</v>
      </c>
      <c r="B251" s="37">
        <f>IF(Info!$D$7=2,IF(OR($O$5&lt;D250,$O$5&gt;E250),0,"X"),0)</f>
        <v>0</v>
      </c>
      <c r="D251" s="57" t="str">
        <f>Berechnungsmaske!D260</f>
        <v/>
      </c>
      <c r="E251" s="57" t="str">
        <f>Berechnungsmaske!E260</f>
        <v/>
      </c>
      <c r="G251" s="57" t="str">
        <f>Berechnungsmaske!F260</f>
        <v>2</v>
      </c>
      <c r="I251" s="57">
        <f>Berechnungsmaske!G260</f>
        <v>998.87</v>
      </c>
      <c r="J251" s="57">
        <f>Berechnungsmaske!H260</f>
        <v>1026.4000000000001</v>
      </c>
      <c r="K251" s="57">
        <f>Berechnungsmaske!I260</f>
        <v>1137.0999999999999</v>
      </c>
      <c r="L251" s="57">
        <f>Berechnungsmaske!J260</f>
        <v>828.86</v>
      </c>
      <c r="M251" s="57">
        <f>Berechnungsmaske!K260</f>
        <v>807.97</v>
      </c>
    </row>
    <row r="252" spans="1:18" ht="15" customHeight="1" x14ac:dyDescent="0.2">
      <c r="A252" s="37">
        <f>IF(Info!$D$7=1,IF(OR($Q$5&lt;D252,$Q$5&gt;E252),0,"X"),0)</f>
        <v>0</v>
      </c>
      <c r="B252" s="37">
        <f>IF(Info!$D$7=1,IF(OR($O$5&lt;D252,$O$5&gt;E252),0,"X"),0)</f>
        <v>0</v>
      </c>
      <c r="D252" s="57">
        <f>Berechnungsmaske!D261</f>
        <v>2450</v>
      </c>
      <c r="E252" s="57">
        <f>Berechnungsmaske!E261</f>
        <v>2469.9899999999998</v>
      </c>
      <c r="G252" s="57" t="str">
        <f>Berechnungsmaske!F261</f>
        <v>1</v>
      </c>
      <c r="I252" s="57">
        <f>Berechnungsmaske!G261</f>
        <v>1122.8900000000001</v>
      </c>
      <c r="J252" s="57">
        <f>Berechnungsmaske!H261</f>
        <v>1153.69</v>
      </c>
      <c r="K252" s="57">
        <f>Berechnungsmaske!I261</f>
        <v>1278.25</v>
      </c>
      <c r="L252" s="57">
        <f>Berechnungsmaske!J261</f>
        <v>931.68</v>
      </c>
      <c r="M252" s="57">
        <f>Berechnungsmaske!K261</f>
        <v>908.36</v>
      </c>
    </row>
    <row r="253" spans="1:18" ht="15" customHeight="1" x14ac:dyDescent="0.2">
      <c r="A253" s="37">
        <f>IF(Info!$D$7=2,IF(OR($Q$5&lt;D252,$Q$5&gt;E252),0,"X"),0)</f>
        <v>0</v>
      </c>
      <c r="B253" s="37">
        <f>IF(Info!$D$7=2,IF(OR($O$5&lt;D252,$O$5&gt;E252),0,"X"),0)</f>
        <v>0</v>
      </c>
      <c r="D253" s="57" t="str">
        <f>Berechnungsmaske!D262</f>
        <v/>
      </c>
      <c r="E253" s="57" t="str">
        <f>Berechnungsmaske!E262</f>
        <v/>
      </c>
      <c r="G253" s="57" t="str">
        <f>Berechnungsmaske!F262</f>
        <v>2</v>
      </c>
      <c r="I253" s="57">
        <f>Berechnungsmaske!G262</f>
        <v>1005.57</v>
      </c>
      <c r="J253" s="57">
        <f>Berechnungsmaske!H262</f>
        <v>1033.1600000000001</v>
      </c>
      <c r="K253" s="57">
        <f>Berechnungsmaske!I262</f>
        <v>1144.7</v>
      </c>
      <c r="L253" s="57">
        <f>Berechnungsmaske!J262</f>
        <v>834.34</v>
      </c>
      <c r="M253" s="57">
        <f>Berechnungsmaske!K262</f>
        <v>813.46</v>
      </c>
      <c r="Q253" s="30"/>
    </row>
    <row r="254" spans="1:18" ht="15" customHeight="1" x14ac:dyDescent="0.2">
      <c r="A254" s="37">
        <f>IF(Info!$D$7=1,IF(OR($Q$5&lt;D254,$Q$5&gt;E254),0,"X"),0)</f>
        <v>0</v>
      </c>
      <c r="B254" s="37">
        <f>IF(Info!$D$7=1,IF(OR($O$5&lt;D254,$O$5&gt;E254),0,"X"),0)</f>
        <v>0</v>
      </c>
      <c r="D254" s="57">
        <f>Berechnungsmaske!D263</f>
        <v>2470</v>
      </c>
      <c r="E254" s="57">
        <f>Berechnungsmaske!E263</f>
        <v>2489.9899999999998</v>
      </c>
      <c r="G254" s="57" t="str">
        <f>Berechnungsmaske!F263</f>
        <v>1</v>
      </c>
      <c r="I254" s="57">
        <f>Berechnungsmaske!G263</f>
        <v>1130.3</v>
      </c>
      <c r="J254" s="57">
        <f>Berechnungsmaske!H263</f>
        <v>1161.17</v>
      </c>
      <c r="K254" s="57">
        <f>Berechnungsmaske!I263</f>
        <v>1286.74</v>
      </c>
      <c r="L254" s="57">
        <f>Berechnungsmaske!J263</f>
        <v>938.04</v>
      </c>
      <c r="M254" s="57">
        <f>Berechnungsmaske!K263</f>
        <v>914.48</v>
      </c>
      <c r="Q254" s="30"/>
      <c r="R254" s="30"/>
    </row>
    <row r="255" spans="1:18" ht="15" customHeight="1" x14ac:dyDescent="0.2">
      <c r="A255" s="37">
        <f>IF(Info!$D$7=2,IF(OR($Q$5&lt;D254,$Q$5&gt;E254),0,"X"),0)</f>
        <v>0</v>
      </c>
      <c r="B255" s="37">
        <f>IF(Info!$D$7=2,IF(OR($O$5&lt;D254,$O$5&gt;E254),0,"X"),0)</f>
        <v>0</v>
      </c>
      <c r="D255" s="57" t="str">
        <f>Berechnungsmaske!D264</f>
        <v/>
      </c>
      <c r="E255" s="57" t="str">
        <f>Berechnungsmaske!E264</f>
        <v/>
      </c>
      <c r="G255" s="57" t="str">
        <f>Berechnungsmaske!F264</f>
        <v>2</v>
      </c>
      <c r="I255" s="57">
        <f>Berechnungsmaske!G264</f>
        <v>1012.21</v>
      </c>
      <c r="J255" s="57">
        <f>Berechnungsmaske!H264</f>
        <v>1039.8499999999999</v>
      </c>
      <c r="K255" s="57">
        <f>Berechnungsmaske!I264</f>
        <v>1152.3</v>
      </c>
      <c r="L255" s="57">
        <f>Berechnungsmaske!J264</f>
        <v>840.04</v>
      </c>
      <c r="M255" s="57">
        <f>Berechnungsmaske!K264</f>
        <v>818.94</v>
      </c>
      <c r="Q255" s="30"/>
    </row>
    <row r="256" spans="1:18" ht="15" customHeight="1" x14ac:dyDescent="0.2">
      <c r="A256" s="37">
        <f>IF(Info!$D$7=1,IF(OR($Q$5&lt;D256,$Q$5&gt;E256),0,"X"),0)</f>
        <v>0</v>
      </c>
      <c r="B256" s="37">
        <f>IF(Info!$D$7=1,IF(OR($O$5&lt;D256,$O$5&gt;E256),0,"X"),0)</f>
        <v>0</v>
      </c>
      <c r="D256" s="57">
        <f>Berechnungsmaske!D265</f>
        <v>2490</v>
      </c>
      <c r="E256" s="57">
        <f>Berechnungsmaske!E265</f>
        <v>2509.9899999999998</v>
      </c>
      <c r="G256" s="57" t="str">
        <f>Berechnungsmaske!F265</f>
        <v>1</v>
      </c>
      <c r="I256" s="57">
        <f>Berechnungsmaske!G265</f>
        <v>1137.73</v>
      </c>
      <c r="J256" s="57">
        <f>Berechnungsmaske!H265</f>
        <v>1168.71</v>
      </c>
      <c r="K256" s="57">
        <f>Berechnungsmaske!I265</f>
        <v>1295.1099999999999</v>
      </c>
      <c r="L256" s="57">
        <f>Berechnungsmaske!J265</f>
        <v>944.16</v>
      </c>
      <c r="M256" s="57">
        <f>Berechnungsmaske!K265</f>
        <v>920.61</v>
      </c>
    </row>
    <row r="257" spans="1:13" ht="15" customHeight="1" x14ac:dyDescent="0.2">
      <c r="A257" s="37">
        <f>IF(Info!$D$7=2,IF(OR($Q$5&lt;D256,$Q$5&gt;E256),0,"X"),0)</f>
        <v>0</v>
      </c>
      <c r="B257" s="37">
        <f>IF(Info!$D$7=2,IF(OR($O$5&lt;D256,$O$5&gt;E256),0,"X"),0)</f>
        <v>0</v>
      </c>
      <c r="D257" s="57" t="str">
        <f>Berechnungsmaske!D266</f>
        <v/>
      </c>
      <c r="E257" s="57" t="str">
        <f>Berechnungsmaske!E266</f>
        <v/>
      </c>
      <c r="G257" s="57" t="str">
        <f>Berechnungsmaske!F266</f>
        <v>2</v>
      </c>
      <c r="I257" s="57">
        <f>Berechnungsmaske!G266</f>
        <v>1018.87</v>
      </c>
      <c r="J257" s="57">
        <f>Berechnungsmaske!H266</f>
        <v>1046.6099999999999</v>
      </c>
      <c r="K257" s="57">
        <f>Berechnungsmaske!I266</f>
        <v>1159.8</v>
      </c>
      <c r="L257" s="57">
        <f>Berechnungsmaske!J266</f>
        <v>845.52</v>
      </c>
      <c r="M257" s="57">
        <f>Berechnungsmaske!K266</f>
        <v>824.42</v>
      </c>
    </row>
    <row r="258" spans="1:13" ht="15" customHeight="1" x14ac:dyDescent="0.2">
      <c r="A258" s="37">
        <f>IF(Info!$D$7=1,IF(OR($Q$5&lt;D258,$Q$5&gt;E258),0,"X"),0)</f>
        <v>0</v>
      </c>
      <c r="B258" s="37">
        <f>IF(Info!$D$7=1,IF(OR($O$5&lt;D258,$O$5&gt;E258),0,"X"),0)</f>
        <v>0</v>
      </c>
      <c r="D258" s="57">
        <f>Berechnungsmaske!D267</f>
        <v>2510</v>
      </c>
      <c r="E258" s="57">
        <f>Berechnungsmaske!E267</f>
        <v>2529.9899999999998</v>
      </c>
      <c r="G258" s="57" t="str">
        <f>Berechnungsmaske!F267</f>
        <v>1</v>
      </c>
      <c r="I258" s="57">
        <f>Berechnungsmaske!G267</f>
        <v>1145.1500000000001</v>
      </c>
      <c r="J258" s="57">
        <f>Berechnungsmaske!H267</f>
        <v>1176.25</v>
      </c>
      <c r="K258" s="57">
        <f>Berechnungsmaske!I267</f>
        <v>1303.49</v>
      </c>
      <c r="L258" s="57">
        <f>Berechnungsmaske!J267</f>
        <v>950.42</v>
      </c>
      <c r="M258" s="57">
        <f>Berechnungsmaske!K267</f>
        <v>926.73</v>
      </c>
    </row>
    <row r="259" spans="1:13" ht="15" customHeight="1" x14ac:dyDescent="0.2">
      <c r="A259" s="37">
        <f>IF(Info!$D$7=2,IF(OR($Q$5&lt;D258,$Q$5&gt;E258),0,"X"),0)</f>
        <v>0</v>
      </c>
      <c r="B259" s="37">
        <f>IF(Info!$D$7=2,IF(OR($O$5&lt;D258,$O$5&gt;E258),0,"X"),0)</f>
        <v>0</v>
      </c>
      <c r="D259" s="57" t="str">
        <f>Berechnungsmaske!D268</f>
        <v/>
      </c>
      <c r="E259" s="57" t="str">
        <f>Berechnungsmaske!E268</f>
        <v/>
      </c>
      <c r="G259" s="57" t="str">
        <f>Berechnungsmaske!F268</f>
        <v>2</v>
      </c>
      <c r="I259" s="57">
        <f>Berechnungsmaske!G268</f>
        <v>1025.51</v>
      </c>
      <c r="J259" s="57">
        <f>Berechnungsmaske!H268</f>
        <v>1053.3599999999999</v>
      </c>
      <c r="K259" s="57">
        <f>Berechnungsmaske!I268</f>
        <v>1167.3</v>
      </c>
      <c r="L259" s="57">
        <f>Berechnungsmaske!J268</f>
        <v>851.12</v>
      </c>
      <c r="M259" s="57">
        <f>Berechnungsmaske!K268</f>
        <v>829.91</v>
      </c>
    </row>
    <row r="260" spans="1:13" ht="15" customHeight="1" x14ac:dyDescent="0.2">
      <c r="A260" s="37">
        <f>IF(Info!$D$7=1,IF(OR($Q$5&lt;D260,$Q$5&gt;E260),0,"X"),0)</f>
        <v>0</v>
      </c>
      <c r="B260" s="37">
        <f>IF(Info!$D$7=1,IF(OR($O$5&lt;D260,$O$5&gt;E260),0,"X"),0)</f>
        <v>0</v>
      </c>
      <c r="D260" s="57">
        <f>Berechnungsmaske!D269</f>
        <v>2530</v>
      </c>
      <c r="E260" s="57">
        <f>Berechnungsmaske!E269</f>
        <v>2549.9899999999998</v>
      </c>
      <c r="G260" s="57" t="str">
        <f>Berechnungsmaske!F269</f>
        <v>1</v>
      </c>
      <c r="I260" s="57">
        <f>Berechnungsmaske!G269</f>
        <v>1152.51</v>
      </c>
      <c r="J260" s="57">
        <f>Berechnungsmaske!H269</f>
        <v>1183.74</v>
      </c>
      <c r="K260" s="57">
        <f>Berechnungsmaske!I269</f>
        <v>1311.75</v>
      </c>
      <c r="L260" s="57">
        <f>Berechnungsmaske!J269</f>
        <v>956.54</v>
      </c>
      <c r="M260" s="57">
        <f>Berechnungsmaske!K269</f>
        <v>932.74</v>
      </c>
    </row>
    <row r="261" spans="1:13" ht="15" customHeight="1" x14ac:dyDescent="0.2">
      <c r="A261" s="37">
        <f>IF(Info!$D$7=2,IF(OR($Q$5&lt;D260,$Q$5&gt;E260),0,"X"),0)</f>
        <v>0</v>
      </c>
      <c r="B261" s="37">
        <f>IF(Info!$D$7=2,IF(OR($O$5&lt;D260,$O$5&gt;E260),0,"X"),0)</f>
        <v>0</v>
      </c>
      <c r="D261" s="57" t="str">
        <f>Berechnungsmaske!D270</f>
        <v/>
      </c>
      <c r="E261" s="57" t="str">
        <f>Berechnungsmaske!E270</f>
        <v/>
      </c>
      <c r="G261" s="57" t="str">
        <f>Berechnungsmaske!F270</f>
        <v>2</v>
      </c>
      <c r="I261" s="57">
        <f>Berechnungsmaske!G270</f>
        <v>1032.0999999999999</v>
      </c>
      <c r="J261" s="57">
        <f>Berechnungsmaske!H270</f>
        <v>1060.06</v>
      </c>
      <c r="K261" s="57">
        <f>Berechnungsmaske!I270</f>
        <v>1174.7</v>
      </c>
      <c r="L261" s="57">
        <f>Berechnungsmaske!J270</f>
        <v>856.6</v>
      </c>
      <c r="M261" s="57">
        <f>Berechnungsmaske!K270</f>
        <v>835.29</v>
      </c>
    </row>
    <row r="262" spans="1:13" ht="15" customHeight="1" x14ac:dyDescent="0.2">
      <c r="A262" s="37">
        <f>IF(Info!$D$7=1,IF(OR($Q$5&lt;D262,$Q$5&gt;E262),0,"X"),0)</f>
        <v>0</v>
      </c>
      <c r="B262" s="37">
        <f>IF(Info!$D$7=1,IF(OR($O$5&lt;D262,$O$5&gt;E262),0,"X"),0)</f>
        <v>0</v>
      </c>
      <c r="D262" s="57">
        <f>Berechnungsmaske!D271</f>
        <v>2550</v>
      </c>
      <c r="E262" s="57">
        <f>Berechnungsmaske!E271</f>
        <v>2569.9899999999998</v>
      </c>
      <c r="G262" s="57" t="str">
        <f>Berechnungsmaske!F271</f>
        <v>1</v>
      </c>
      <c r="I262" s="57">
        <f>Berechnungsmaske!G271</f>
        <v>1159.93</v>
      </c>
      <c r="J262" s="57">
        <f>Berechnungsmaske!H271</f>
        <v>1191.21</v>
      </c>
      <c r="K262" s="57">
        <f>Berechnungsmaske!I271</f>
        <v>1320.13</v>
      </c>
      <c r="L262" s="57">
        <f>Berechnungsmaske!J271</f>
        <v>962.78</v>
      </c>
      <c r="M262" s="57">
        <f>Berechnungsmaske!K271</f>
        <v>938.86</v>
      </c>
    </row>
    <row r="263" spans="1:13" ht="15" customHeight="1" x14ac:dyDescent="0.2">
      <c r="A263" s="37">
        <f>IF(Info!$D$7=2,IF(OR($Q$5&lt;D262,$Q$5&gt;E262),0,"X"),0)</f>
        <v>0</v>
      </c>
      <c r="B263" s="37">
        <f>IF(Info!$D$7=2,IF(OR($O$5&lt;D262,$O$5&gt;E262),0,"X"),0)</f>
        <v>0</v>
      </c>
      <c r="D263" s="57" t="str">
        <f>Berechnungsmaske!D272</f>
        <v/>
      </c>
      <c r="E263" s="57" t="str">
        <f>Berechnungsmaske!E272</f>
        <v/>
      </c>
      <c r="G263" s="57" t="str">
        <f>Berechnungsmaske!F272</f>
        <v>2</v>
      </c>
      <c r="I263" s="57">
        <f>Berechnungsmaske!G272</f>
        <v>1038.74</v>
      </c>
      <c r="J263" s="57">
        <f>Berechnungsmaske!H272</f>
        <v>1066.75</v>
      </c>
      <c r="K263" s="57">
        <f>Berechnungsmaske!I272</f>
        <v>1182.2</v>
      </c>
      <c r="L263" s="57">
        <f>Berechnungsmaske!J272</f>
        <v>862.19</v>
      </c>
      <c r="M263" s="57">
        <f>Berechnungsmaske!K272</f>
        <v>840.77</v>
      </c>
    </row>
    <row r="264" spans="1:13" ht="15" customHeight="1" x14ac:dyDescent="0.2">
      <c r="A264" s="37">
        <f>IF(Info!$D$7=1,IF(OR($Q$5&lt;D264,$Q$5&gt;E264),0,"X"),0)</f>
        <v>0</v>
      </c>
      <c r="B264" s="37">
        <f>IF(Info!$D$7=1,IF(OR($O$5&lt;D264,$O$5&gt;E264),0,"X"),0)</f>
        <v>0</v>
      </c>
      <c r="D264" s="57">
        <f>Berechnungsmaske!D273</f>
        <v>2570</v>
      </c>
      <c r="E264" s="57">
        <f>Berechnungsmaske!E273</f>
        <v>2589.9899999999998</v>
      </c>
      <c r="G264" s="57" t="str">
        <f>Berechnungsmaske!F273</f>
        <v>1</v>
      </c>
      <c r="I264" s="57">
        <f>Berechnungsmaske!G273</f>
        <v>1167.29</v>
      </c>
      <c r="J264" s="57">
        <f>Berechnungsmaske!H273</f>
        <v>1198.69</v>
      </c>
      <c r="K264" s="57">
        <f>Berechnungsmaske!I273</f>
        <v>1328.39</v>
      </c>
      <c r="L264" s="57">
        <f>Berechnungsmaske!J273</f>
        <v>968.79</v>
      </c>
      <c r="M264" s="57">
        <f>Berechnungsmaske!K273</f>
        <v>944.87</v>
      </c>
    </row>
    <row r="265" spans="1:13" ht="15" customHeight="1" x14ac:dyDescent="0.2">
      <c r="A265" s="37">
        <f>IF(Info!$D$7=2,IF(OR($Q$5&lt;D264,$Q$5&gt;E264),0,"X"),0)</f>
        <v>0</v>
      </c>
      <c r="B265" s="37">
        <f>IF(Info!$D$7=2,IF(OR($O$5&lt;D264,$O$5&gt;E264),0,"X"),0)</f>
        <v>0</v>
      </c>
      <c r="D265" s="57" t="str">
        <f>Berechnungsmaske!D274</f>
        <v/>
      </c>
      <c r="E265" s="57" t="str">
        <f>Berechnungsmaske!E274</f>
        <v/>
      </c>
      <c r="G265" s="57" t="str">
        <f>Berechnungsmaske!F274</f>
        <v>2</v>
      </c>
      <c r="I265" s="57">
        <f>Berechnungsmaske!G274</f>
        <v>1045.3399999999999</v>
      </c>
      <c r="J265" s="57">
        <f>Berechnungsmaske!H274</f>
        <v>1073.45</v>
      </c>
      <c r="K265" s="57">
        <f>Berechnungsmaske!I274</f>
        <v>1189.5999999999999</v>
      </c>
      <c r="L265" s="57">
        <f>Berechnungsmaske!J274</f>
        <v>867.57</v>
      </c>
      <c r="M265" s="57">
        <f>Berechnungsmaske!K274</f>
        <v>846.16</v>
      </c>
    </row>
    <row r="266" spans="1:13" ht="15" customHeight="1" x14ac:dyDescent="0.2">
      <c r="A266" s="37">
        <f>IF(Info!$D$7=1,IF(OR($Q$5&lt;D266,$Q$5&gt;E266),0,"X"),0)</f>
        <v>0</v>
      </c>
      <c r="B266" s="37">
        <f>IF(Info!$D$7=1,IF(OR($O$5&lt;D266,$O$5&gt;E266),0,"X"),0)</f>
        <v>0</v>
      </c>
      <c r="D266" s="57">
        <f>Berechnungsmaske!D275</f>
        <v>2590</v>
      </c>
      <c r="E266" s="57">
        <f>Berechnungsmaske!E275</f>
        <v>2609.9899999999998</v>
      </c>
      <c r="G266" s="57" t="str">
        <f>Berechnungsmaske!F275</f>
        <v>1</v>
      </c>
      <c r="I266" s="57">
        <f>Berechnungsmaske!G275</f>
        <v>1174.6600000000001</v>
      </c>
      <c r="J266" s="57">
        <f>Berechnungsmaske!H275</f>
        <v>1206.1099999999999</v>
      </c>
      <c r="K266" s="57">
        <f>Berechnungsmaske!I275</f>
        <v>1336.65</v>
      </c>
      <c r="L266" s="57">
        <f>Berechnungsmaske!J275</f>
        <v>975.04</v>
      </c>
      <c r="M266" s="57">
        <f>Berechnungsmaske!K275</f>
        <v>951</v>
      </c>
    </row>
    <row r="267" spans="1:13" ht="15" customHeight="1" x14ac:dyDescent="0.2">
      <c r="A267" s="37">
        <f>IF(Info!$D$7=2,IF(OR($Q$5&lt;D266,$Q$5&gt;E266),0,"X"),0)</f>
        <v>0</v>
      </c>
      <c r="B267" s="37">
        <f>IF(Info!$D$7=2,IF(OR($O$5&lt;D266,$O$5&gt;E266),0,"X"),0)</f>
        <v>0</v>
      </c>
      <c r="D267" s="57" t="str">
        <f>Berechnungsmaske!D276</f>
        <v/>
      </c>
      <c r="E267" s="57" t="str">
        <f>Berechnungsmaske!E276</f>
        <v/>
      </c>
      <c r="G267" s="57" t="str">
        <f>Berechnungsmaske!F276</f>
        <v>2</v>
      </c>
      <c r="I267" s="57">
        <f>Berechnungsmaske!G276</f>
        <v>1051.93</v>
      </c>
      <c r="J267" s="57">
        <f>Berechnungsmaske!H276</f>
        <v>1080.0999999999999</v>
      </c>
      <c r="K267" s="57">
        <f>Berechnungsmaske!I276</f>
        <v>1197</v>
      </c>
      <c r="L267" s="57">
        <f>Berechnungsmaske!J276</f>
        <v>873.17</v>
      </c>
      <c r="M267" s="57">
        <f>Berechnungsmaske!K276</f>
        <v>851.65</v>
      </c>
    </row>
    <row r="268" spans="1:13" ht="15" customHeight="1" x14ac:dyDescent="0.2">
      <c r="A268" s="37">
        <f>IF(Info!$D$7=1,IF(OR($Q$5&lt;D268,$Q$5&gt;E268),0,"X"),0)</f>
        <v>0</v>
      </c>
      <c r="B268" s="37">
        <f>IF(Info!$D$7=1,IF(OR($O$5&lt;D268,$O$5&gt;E268),0,"X"),0)</f>
        <v>0</v>
      </c>
      <c r="D268" s="57">
        <f>Berechnungsmaske!D277</f>
        <v>2610</v>
      </c>
      <c r="E268" s="57">
        <f>Berechnungsmaske!E277</f>
        <v>2629.99</v>
      </c>
      <c r="G268" s="57" t="str">
        <f>Berechnungsmaske!F277</f>
        <v>1</v>
      </c>
      <c r="I268" s="57">
        <f>Berechnungsmaske!G277</f>
        <v>1182.02</v>
      </c>
      <c r="J268" s="57">
        <f>Berechnungsmaske!H277</f>
        <v>1213.5899999999999</v>
      </c>
      <c r="K268" s="57">
        <f>Berechnungsmaske!I277</f>
        <v>1344.92</v>
      </c>
      <c r="L268" s="57">
        <f>Berechnungsmaske!J277</f>
        <v>981.16</v>
      </c>
      <c r="M268" s="57">
        <f>Berechnungsmaske!K277</f>
        <v>957.01</v>
      </c>
    </row>
    <row r="269" spans="1:13" ht="15" customHeight="1" x14ac:dyDescent="0.2">
      <c r="A269" s="37">
        <f>IF(Info!$D$7=2,IF(OR($Q$5&lt;D268,$Q$5&gt;E268),0,"X"),0)</f>
        <v>0</v>
      </c>
      <c r="B269" s="37">
        <f>IF(Info!$D$7=2,IF(OR($O$5&lt;D268,$O$5&gt;E268),0,"X"),0)</f>
        <v>0</v>
      </c>
      <c r="D269" s="57" t="str">
        <f>Berechnungsmaske!D278</f>
        <v/>
      </c>
      <c r="E269" s="57" t="str">
        <f>Berechnungsmaske!E278</f>
        <v/>
      </c>
      <c r="G269" s="57" t="str">
        <f>Berechnungsmaske!F278</f>
        <v>2</v>
      </c>
      <c r="I269" s="57">
        <f>Berechnungsmaske!G278</f>
        <v>1058.53</v>
      </c>
      <c r="J269" s="57">
        <f>Berechnungsmaske!H278</f>
        <v>1086.8</v>
      </c>
      <c r="K269" s="57">
        <f>Berechnungsmaske!I278</f>
        <v>1204.4000000000001</v>
      </c>
      <c r="L269" s="57">
        <f>Berechnungsmaske!J278</f>
        <v>878.65</v>
      </c>
      <c r="M269" s="57">
        <f>Berechnungsmaske!K278</f>
        <v>857.02</v>
      </c>
    </row>
    <row r="270" spans="1:13" ht="15" customHeight="1" x14ac:dyDescent="0.2">
      <c r="A270" s="37">
        <f>IF(Info!$D$7=1,IF(OR($Q$5&lt;D270,$Q$5&gt;E270),0,"X"),0)</f>
        <v>0</v>
      </c>
      <c r="B270" s="37">
        <f>IF(Info!$D$7=1,IF(OR($O$5&lt;D270,$O$5&gt;E270),0,"X"),0)</f>
        <v>0</v>
      </c>
      <c r="D270" s="57">
        <f>Berechnungsmaske!D279</f>
        <v>2630</v>
      </c>
      <c r="E270" s="57">
        <f>Berechnungsmaske!E279</f>
        <v>2649.99</v>
      </c>
      <c r="G270" s="57" t="str">
        <f>Berechnungsmaske!F279</f>
        <v>1</v>
      </c>
      <c r="I270" s="57">
        <f>Berechnungsmaske!G279</f>
        <v>1189.3800000000001</v>
      </c>
      <c r="J270" s="57">
        <f>Berechnungsmaske!H279</f>
        <v>1221.01</v>
      </c>
      <c r="K270" s="57">
        <f>Berechnungsmaske!I279</f>
        <v>1353.18</v>
      </c>
      <c r="L270" s="57">
        <f>Berechnungsmaske!J279</f>
        <v>987.16</v>
      </c>
      <c r="M270" s="57">
        <f>Berechnungsmaske!K279</f>
        <v>962.9</v>
      </c>
    </row>
    <row r="271" spans="1:13" ht="15" customHeight="1" x14ac:dyDescent="0.2">
      <c r="A271" s="37">
        <f>IF(Info!$D$7=2,IF(OR($Q$5&lt;D270,$Q$5&gt;E270),0,"X"),0)</f>
        <v>0</v>
      </c>
      <c r="B271" s="37">
        <f>IF(Info!$D$7=2,IF(OR($O$5&lt;D270,$O$5&gt;E270),0,"X"),0)</f>
        <v>0</v>
      </c>
      <c r="D271" s="57" t="str">
        <f>Berechnungsmaske!D280</f>
        <v/>
      </c>
      <c r="E271" s="57" t="str">
        <f>Berechnungsmaske!E280</f>
        <v/>
      </c>
      <c r="G271" s="57" t="str">
        <f>Berechnungsmaske!F280</f>
        <v>2</v>
      </c>
      <c r="I271" s="57">
        <f>Berechnungsmaske!G280</f>
        <v>1065.1199999999999</v>
      </c>
      <c r="J271" s="57">
        <f>Berechnungsmaske!H280</f>
        <v>1093.45</v>
      </c>
      <c r="K271" s="57">
        <f>Berechnungsmaske!I280</f>
        <v>1211.8</v>
      </c>
      <c r="L271" s="57">
        <f>Berechnungsmaske!J280</f>
        <v>884.03</v>
      </c>
      <c r="M271" s="57">
        <f>Berechnungsmaske!K280</f>
        <v>862.3</v>
      </c>
    </row>
    <row r="272" spans="1:13" ht="15" customHeight="1" x14ac:dyDescent="0.2">
      <c r="A272" s="37">
        <f>IF(Info!$D$7=1,IF(OR($Q$5&lt;D272,$Q$5&gt;E272),0,"X"),0)</f>
        <v>0</v>
      </c>
      <c r="B272" s="37">
        <f>IF(Info!$D$7=1,IF(OR($O$5&lt;D272,$O$5&gt;E272),0,"X"),0)</f>
        <v>0</v>
      </c>
      <c r="D272" s="57">
        <f>Berechnungsmaske!D281</f>
        <v>2650</v>
      </c>
      <c r="E272" s="57">
        <f>Berechnungsmaske!E281</f>
        <v>2669.99</v>
      </c>
      <c r="G272" s="57" t="str">
        <f>Berechnungsmaske!F281</f>
        <v>1</v>
      </c>
      <c r="I272" s="57">
        <f>Berechnungsmaske!G281</f>
        <v>1196.74</v>
      </c>
      <c r="J272" s="57">
        <f>Berechnungsmaske!H281</f>
        <v>1228.5</v>
      </c>
      <c r="K272" s="57">
        <f>Berechnungsmaske!I281</f>
        <v>1361.33</v>
      </c>
      <c r="L272" s="57">
        <f>Berechnungsmaske!J281</f>
        <v>993.29</v>
      </c>
      <c r="M272" s="57">
        <f>Berechnungsmaske!K281</f>
        <v>968.91</v>
      </c>
    </row>
    <row r="273" spans="1:13" ht="15" customHeight="1" x14ac:dyDescent="0.2">
      <c r="A273" s="37">
        <f>IF(Info!$D$7=2,IF(OR($Q$5&lt;D272,$Q$5&gt;E272),0,"X"),0)</f>
        <v>0</v>
      </c>
      <c r="B273" s="37">
        <f>IF(Info!$D$7=2,IF(OR($O$5&lt;D272,$O$5&gt;E272),0,"X"),0)</f>
        <v>0</v>
      </c>
      <c r="D273" s="57" t="str">
        <f>Berechnungsmaske!D282</f>
        <v/>
      </c>
      <c r="E273" s="57" t="str">
        <f>Berechnungsmaske!E282</f>
        <v/>
      </c>
      <c r="G273" s="57" t="str">
        <f>Berechnungsmaske!F282</f>
        <v>2</v>
      </c>
      <c r="I273" s="57">
        <f>Berechnungsmaske!G282</f>
        <v>1071.71</v>
      </c>
      <c r="J273" s="57">
        <f>Berechnungsmaske!H282</f>
        <v>1100.1500000000001</v>
      </c>
      <c r="K273" s="57">
        <f>Berechnungsmaske!I282</f>
        <v>1219.0999999999999</v>
      </c>
      <c r="L273" s="57">
        <f>Berechnungsmaske!J282</f>
        <v>889.51</v>
      </c>
      <c r="M273" s="57">
        <f>Berechnungsmaske!K282</f>
        <v>867.68</v>
      </c>
    </row>
    <row r="274" spans="1:13" ht="15" customHeight="1" x14ac:dyDescent="0.2">
      <c r="A274" s="37">
        <f>IF(Info!$D$7=1,IF(OR($Q$5&lt;D274,$Q$5&gt;E274),0,"X"),0)</f>
        <v>0</v>
      </c>
      <c r="B274" s="37">
        <f>IF(Info!$D$7=1,IF(OR($O$5&lt;D274,$O$5&gt;E274),0,"X"),0)</f>
        <v>0</v>
      </c>
      <c r="D274" s="57">
        <f>Berechnungsmaske!D283</f>
        <v>2670</v>
      </c>
      <c r="E274" s="57">
        <f>Berechnungsmaske!E283</f>
        <v>2689.99</v>
      </c>
      <c r="G274" s="57" t="str">
        <f>Berechnungsmaske!F283</f>
        <v>1</v>
      </c>
      <c r="I274" s="57">
        <f>Berechnungsmaske!G283</f>
        <v>1204.05</v>
      </c>
      <c r="J274" s="57">
        <f>Berechnungsmaske!H283</f>
        <v>1235.92</v>
      </c>
      <c r="K274" s="57">
        <f>Berechnungsmaske!I283</f>
        <v>1369.48</v>
      </c>
      <c r="L274" s="57">
        <f>Berechnungsmaske!J283</f>
        <v>999.3</v>
      </c>
      <c r="M274" s="57">
        <f>Berechnungsmaske!K283</f>
        <v>974.8</v>
      </c>
    </row>
    <row r="275" spans="1:13" ht="15" customHeight="1" x14ac:dyDescent="0.2">
      <c r="A275" s="37">
        <f>IF(Info!$D$7=2,IF(OR($Q$5&lt;D274,$Q$5&gt;E274),0,"X"),0)</f>
        <v>0</v>
      </c>
      <c r="B275" s="37">
        <f>IF(Info!$D$7=2,IF(OR($O$5&lt;D274,$O$5&gt;E274),0,"X"),0)</f>
        <v>0</v>
      </c>
      <c r="D275" s="57" t="str">
        <f>Berechnungsmaske!D284</f>
        <v/>
      </c>
      <c r="E275" s="57" t="str">
        <f>Berechnungsmaske!E284</f>
        <v/>
      </c>
      <c r="G275" s="57" t="str">
        <f>Berechnungsmaske!F284</f>
        <v>2</v>
      </c>
      <c r="I275" s="57">
        <f>Berechnungsmaske!G284</f>
        <v>1078.25</v>
      </c>
      <c r="J275" s="57">
        <f>Berechnungsmaske!H284</f>
        <v>1106.79</v>
      </c>
      <c r="K275" s="57">
        <f>Berechnungsmaske!I284</f>
        <v>1226.4000000000001</v>
      </c>
      <c r="L275" s="57">
        <f>Berechnungsmaske!J284</f>
        <v>894.89</v>
      </c>
      <c r="M275" s="57">
        <f>Berechnungsmaske!K284</f>
        <v>872.95</v>
      </c>
    </row>
    <row r="276" spans="1:13" ht="15" customHeight="1" x14ac:dyDescent="0.2">
      <c r="A276" s="37">
        <f>IF(Info!$D$7=1,IF(OR($Q$5&lt;D276,$Q$5&gt;E276),0,"X"),0)</f>
        <v>0</v>
      </c>
      <c r="B276" s="37">
        <f>IF(Info!$D$7=1,IF(OR($O$5&lt;D276,$O$5&gt;E276),0,"X"),0)</f>
        <v>0</v>
      </c>
      <c r="D276" s="57">
        <f>Berechnungsmaske!D285</f>
        <v>2690</v>
      </c>
      <c r="E276" s="57">
        <f>Berechnungsmaske!E285</f>
        <v>2709.99</v>
      </c>
      <c r="G276" s="57" t="str">
        <f>Berechnungsmaske!F285</f>
        <v>1</v>
      </c>
      <c r="I276" s="57">
        <f>Berechnungsmaske!G285</f>
        <v>1211.3499999999999</v>
      </c>
      <c r="J276" s="57">
        <f>Berechnungsmaske!H285</f>
        <v>1243.3399999999999</v>
      </c>
      <c r="K276" s="57">
        <f>Berechnungsmaske!I285</f>
        <v>1377.63</v>
      </c>
      <c r="L276" s="57">
        <f>Berechnungsmaske!J285</f>
        <v>1005.31</v>
      </c>
      <c r="M276" s="57">
        <f>Berechnungsmaske!K285</f>
        <v>980.68</v>
      </c>
    </row>
    <row r="277" spans="1:13" ht="15" customHeight="1" x14ac:dyDescent="0.2">
      <c r="A277" s="37">
        <f>IF(Info!$D$7=2,IF(OR($Q$5&lt;D276,$Q$5&gt;E276),0,"X"),0)</f>
        <v>0</v>
      </c>
      <c r="B277" s="37">
        <f>IF(Info!$D$7=2,IF(OR($O$5&lt;D276,$O$5&gt;E276),0,"X"),0)</f>
        <v>0</v>
      </c>
      <c r="D277" s="57" t="str">
        <f>Berechnungsmaske!D286</f>
        <v/>
      </c>
      <c r="E277" s="57" t="str">
        <f>Berechnungsmaske!E286</f>
        <v/>
      </c>
      <c r="G277" s="57" t="str">
        <f>Berechnungsmaske!F286</f>
        <v>2</v>
      </c>
      <c r="I277" s="57">
        <f>Berechnungsmaske!G286</f>
        <v>1084.79</v>
      </c>
      <c r="J277" s="57">
        <f>Berechnungsmaske!H286</f>
        <v>1113.44</v>
      </c>
      <c r="K277" s="57">
        <f>Berechnungsmaske!I286</f>
        <v>1233.7</v>
      </c>
      <c r="L277" s="57">
        <f>Berechnungsmaske!J286</f>
        <v>900.28</v>
      </c>
      <c r="M277" s="57">
        <f>Berechnungsmaske!K286</f>
        <v>878.22</v>
      </c>
    </row>
    <row r="278" spans="1:13" ht="15" customHeight="1" x14ac:dyDescent="0.2">
      <c r="A278" s="37">
        <f>IF(Info!$D$7=1,IF(OR($Q$5&lt;D278,$Q$5&gt;E278),0,"X"),0)</f>
        <v>0</v>
      </c>
      <c r="B278" s="37">
        <f>IF(Info!$D$7=1,IF(OR($O$5&lt;D278,$O$5&gt;E278),0,"X"),0)</f>
        <v>0</v>
      </c>
      <c r="D278" s="57">
        <f>Berechnungsmaske!D287</f>
        <v>2710</v>
      </c>
      <c r="E278" s="57">
        <f>Berechnungsmaske!E287</f>
        <v>2729.99</v>
      </c>
      <c r="G278" s="57" t="str">
        <f>Berechnungsmaske!F287</f>
        <v>1</v>
      </c>
      <c r="I278" s="57">
        <f>Berechnungsmaske!G287</f>
        <v>1218.6600000000001</v>
      </c>
      <c r="J278" s="57">
        <f>Berechnungsmaske!H287</f>
        <v>1250.76</v>
      </c>
      <c r="K278" s="57">
        <f>Berechnungsmaske!I287</f>
        <v>1385.79</v>
      </c>
      <c r="L278" s="57">
        <f>Berechnungsmaske!J287</f>
        <v>1011.31</v>
      </c>
      <c r="M278" s="57">
        <f>Berechnungsmaske!K287</f>
        <v>986.7</v>
      </c>
    </row>
    <row r="279" spans="1:13" ht="15" customHeight="1" x14ac:dyDescent="0.2">
      <c r="A279" s="37">
        <f>IF(Info!$D$7=2,IF(OR($Q$5&lt;D278,$Q$5&gt;E278),0,"X"),0)</f>
        <v>0</v>
      </c>
      <c r="B279" s="37">
        <f>IF(Info!$D$7=2,IF(OR($O$5&lt;D278,$O$5&gt;E278),0,"X"),0)</f>
        <v>0</v>
      </c>
      <c r="D279" s="57" t="str">
        <f>Berechnungsmaske!D288</f>
        <v/>
      </c>
      <c r="E279" s="57" t="str">
        <f>Berechnungsmaske!E288</f>
        <v/>
      </c>
      <c r="G279" s="57" t="str">
        <f>Berechnungsmaske!F288</f>
        <v>2</v>
      </c>
      <c r="I279" s="57">
        <f>Berechnungsmaske!G288</f>
        <v>1091.33</v>
      </c>
      <c r="J279" s="57">
        <f>Berechnungsmaske!H288</f>
        <v>1120.0899999999999</v>
      </c>
      <c r="K279" s="57">
        <f>Berechnungsmaske!I288</f>
        <v>1241</v>
      </c>
      <c r="L279" s="57">
        <f>Berechnungsmaske!J288</f>
        <v>905.65</v>
      </c>
      <c r="M279" s="57">
        <f>Berechnungsmaske!K288</f>
        <v>883.61</v>
      </c>
    </row>
    <row r="280" spans="1:13" ht="15" customHeight="1" x14ac:dyDescent="0.2">
      <c r="A280" s="37">
        <f>IF(Info!$D$7=1,IF(OR($Q$5&lt;D280,$Q$5&gt;E280),0,"X"),0)</f>
        <v>0</v>
      </c>
      <c r="B280" s="37">
        <f>IF(Info!$D$7=1,IF(OR($O$5&lt;D280,$O$5&gt;E280),0,"X"),0)</f>
        <v>0</v>
      </c>
      <c r="D280" s="57">
        <f>Berechnungsmaske!D289</f>
        <v>2730</v>
      </c>
      <c r="E280" s="57">
        <f>Berechnungsmaske!E289</f>
        <v>2749.99</v>
      </c>
      <c r="G280" s="57" t="str">
        <f>Berechnungsmaske!F289</f>
        <v>1</v>
      </c>
      <c r="I280" s="57">
        <f>Berechnungsmaske!G289</f>
        <v>1226.02</v>
      </c>
      <c r="J280" s="57">
        <f>Berechnungsmaske!H289</f>
        <v>1258.1199999999999</v>
      </c>
      <c r="K280" s="57">
        <f>Berechnungsmaske!I289</f>
        <v>1393.83</v>
      </c>
      <c r="L280" s="57">
        <f>Berechnungsmaske!J289</f>
        <v>1017.32</v>
      </c>
      <c r="M280" s="57">
        <f>Berechnungsmaske!K289</f>
        <v>992.46</v>
      </c>
    </row>
    <row r="281" spans="1:13" ht="15" customHeight="1" x14ac:dyDescent="0.2">
      <c r="A281" s="37">
        <f>IF(Info!$D$7=2,IF(OR($Q$5&lt;D280,$Q$5&gt;E280),0,"X"),0)</f>
        <v>0</v>
      </c>
      <c r="B281" s="37">
        <f>IF(Info!$D$7=2,IF(OR($O$5&lt;D280,$O$5&gt;E280),0,"X"),0)</f>
        <v>0</v>
      </c>
      <c r="D281" s="57" t="str">
        <f>Berechnungsmaske!D290</f>
        <v/>
      </c>
      <c r="E281" s="57" t="str">
        <f>Berechnungsmaske!E290</f>
        <v/>
      </c>
      <c r="G281" s="57" t="str">
        <f>Berechnungsmaske!F290</f>
        <v>2</v>
      </c>
      <c r="I281" s="57">
        <f>Berechnungsmaske!G290</f>
        <v>1097.93</v>
      </c>
      <c r="J281" s="57">
        <f>Berechnungsmaske!H290</f>
        <v>1126.67</v>
      </c>
      <c r="K281" s="57">
        <f>Berechnungsmaske!I290</f>
        <v>1248.2</v>
      </c>
      <c r="L281" s="57">
        <f>Berechnungsmaske!J290</f>
        <v>911.03</v>
      </c>
      <c r="M281" s="57">
        <f>Berechnungsmaske!K290</f>
        <v>888.77</v>
      </c>
    </row>
    <row r="282" spans="1:13" ht="15" customHeight="1" x14ac:dyDescent="0.2">
      <c r="A282" s="37">
        <f>IF(Info!$D$7=1,IF(OR($Q$5&lt;D282,$Q$5&gt;E282),0,"X"),0)</f>
        <v>0</v>
      </c>
      <c r="B282" s="37">
        <f>IF(Info!$D$7=1,IF(OR($O$5&lt;D282,$O$5&gt;E282),0,"X"),0)</f>
        <v>0</v>
      </c>
      <c r="D282" s="57">
        <f>Berechnungsmaske!D291</f>
        <v>2750</v>
      </c>
      <c r="E282" s="57">
        <f>Berechnungsmaske!E291</f>
        <v>2769.99</v>
      </c>
      <c r="G282" s="57" t="str">
        <f>Berechnungsmaske!F291</f>
        <v>1</v>
      </c>
      <c r="I282" s="57">
        <f>Berechnungsmaske!G291</f>
        <v>1233.27</v>
      </c>
      <c r="J282" s="57">
        <f>Berechnungsmaske!H291</f>
        <v>1265.54</v>
      </c>
      <c r="K282" s="57">
        <f>Berechnungsmaske!I291</f>
        <v>1401.98</v>
      </c>
      <c r="L282" s="57">
        <f>Berechnungsmaske!J291</f>
        <v>1023.33</v>
      </c>
      <c r="M282" s="57">
        <f>Berechnungsmaske!K291</f>
        <v>998.35</v>
      </c>
    </row>
    <row r="283" spans="1:13" ht="15" customHeight="1" x14ac:dyDescent="0.2">
      <c r="A283" s="37">
        <f>IF(Info!$D$7=2,IF(OR($Q$5&lt;D282,$Q$5&gt;E282),0,"X"),0)</f>
        <v>0</v>
      </c>
      <c r="B283" s="37">
        <f>IF(Info!$D$7=2,IF(OR($O$5&lt;D282,$O$5&gt;E282),0,"X"),0)</f>
        <v>0</v>
      </c>
      <c r="D283" s="57" t="str">
        <f>Berechnungsmaske!D292</f>
        <v/>
      </c>
      <c r="E283" s="57" t="str">
        <f>Berechnungsmaske!E292</f>
        <v/>
      </c>
      <c r="G283" s="57" t="str">
        <f>Berechnungsmaske!F292</f>
        <v>2</v>
      </c>
      <c r="I283" s="57">
        <f>Berechnungsmaske!G292</f>
        <v>1104.42</v>
      </c>
      <c r="J283" s="57">
        <f>Berechnungsmaske!H292</f>
        <v>1133.32</v>
      </c>
      <c r="K283" s="57">
        <f>Berechnungsmaske!I292</f>
        <v>1255.5</v>
      </c>
      <c r="L283" s="57">
        <f>Berechnungsmaske!J292</f>
        <v>916.42</v>
      </c>
      <c r="M283" s="57">
        <f>Berechnungsmaske!K292</f>
        <v>894.05</v>
      </c>
    </row>
    <row r="284" spans="1:13" ht="15" customHeight="1" x14ac:dyDescent="0.2">
      <c r="A284" s="37">
        <f>IF(Info!$D$7=1,IF(OR($Q$5&lt;D284,$Q$5&gt;E284),0,"X"),0)</f>
        <v>0</v>
      </c>
      <c r="B284" s="37">
        <f>IF(Info!$D$7=1,IF(OR($O$5&lt;D284,$O$5&gt;E284),0,"X"),0)</f>
        <v>0</v>
      </c>
      <c r="D284" s="57">
        <f>Berechnungsmaske!D293</f>
        <v>2770</v>
      </c>
      <c r="E284" s="57">
        <f>Berechnungsmaske!E293</f>
        <v>2789.99</v>
      </c>
      <c r="G284" s="57" t="str">
        <f>Berechnungsmaske!F293</f>
        <v>1</v>
      </c>
      <c r="I284" s="57">
        <f>Berechnungsmaske!G293</f>
        <v>1240.57</v>
      </c>
      <c r="J284" s="57">
        <f>Berechnungsmaske!H293</f>
        <v>1272.9100000000001</v>
      </c>
      <c r="K284" s="57">
        <f>Berechnungsmaske!I293</f>
        <v>1410.24</v>
      </c>
      <c r="L284" s="57">
        <f>Berechnungsmaske!J293</f>
        <v>1029.21</v>
      </c>
      <c r="M284" s="57">
        <f>Berechnungsmaske!K293</f>
        <v>1004.12</v>
      </c>
    </row>
    <row r="285" spans="1:13" ht="15" customHeight="1" x14ac:dyDescent="0.2">
      <c r="A285" s="37">
        <f>IF(Info!$D$7=2,IF(OR($Q$5&lt;D284,$Q$5&gt;E284),0,"X"),0)</f>
        <v>0</v>
      </c>
      <c r="B285" s="37">
        <f>IF(Info!$D$7=2,IF(OR($O$5&lt;D284,$O$5&gt;E284),0,"X"),0)</f>
        <v>0</v>
      </c>
      <c r="D285" s="57" t="str">
        <f>Berechnungsmaske!D294</f>
        <v/>
      </c>
      <c r="E285" s="57" t="str">
        <f>Berechnungsmaske!E294</f>
        <v/>
      </c>
      <c r="G285" s="57" t="str">
        <f>Berechnungsmaske!F294</f>
        <v>2</v>
      </c>
      <c r="I285" s="57">
        <f>Berechnungsmaske!G294</f>
        <v>1110.95</v>
      </c>
      <c r="J285" s="57">
        <f>Berechnungsmaske!H294</f>
        <v>1139.92</v>
      </c>
      <c r="K285" s="57">
        <f>Berechnungsmaske!I294</f>
        <v>1262.9000000000001</v>
      </c>
      <c r="L285" s="57">
        <f>Berechnungsmaske!J294</f>
        <v>921.68</v>
      </c>
      <c r="M285" s="57">
        <f>Berechnungsmaske!K294</f>
        <v>899.21</v>
      </c>
    </row>
    <row r="286" spans="1:13" ht="15" customHeight="1" x14ac:dyDescent="0.2">
      <c r="A286" s="37">
        <f>IF(Info!$D$7=1,IF(OR($Q$5&lt;D286,$Q$5&gt;E286),0,"X"),0)</f>
        <v>0</v>
      </c>
      <c r="B286" s="37">
        <f>IF(Info!$D$7=1,IF(OR($O$5&lt;D286,$O$5&gt;E286),0,"X"),0)</f>
        <v>0</v>
      </c>
      <c r="D286" s="57">
        <f>Berechnungsmaske!D295</f>
        <v>2790</v>
      </c>
      <c r="E286" s="57">
        <f>Berechnungsmaske!E295</f>
        <v>2809.99</v>
      </c>
      <c r="G286" s="57" t="str">
        <f>Berechnungsmaske!F295</f>
        <v>1</v>
      </c>
      <c r="I286" s="57">
        <f>Berechnungsmaske!G295</f>
        <v>1247.81</v>
      </c>
      <c r="J286" s="57">
        <f>Berechnungsmaske!H295</f>
        <v>1280.26</v>
      </c>
      <c r="K286" s="57">
        <f>Berechnungsmaske!I295</f>
        <v>1418.5</v>
      </c>
      <c r="L286" s="57">
        <f>Berechnungsmaske!J295</f>
        <v>1035.1099999999999</v>
      </c>
      <c r="M286" s="57">
        <f>Berechnungsmaske!K295</f>
        <v>1010.02</v>
      </c>
    </row>
    <row r="287" spans="1:13" ht="15" customHeight="1" x14ac:dyDescent="0.2">
      <c r="A287" s="37">
        <f>IF(Info!$D$7=2,IF(OR($Q$5&lt;D286,$Q$5&gt;E286),0,"X"),0)</f>
        <v>0</v>
      </c>
      <c r="B287" s="37">
        <f>IF(Info!$D$7=2,IF(OR($O$5&lt;D286,$O$5&gt;E286),0,"X"),0)</f>
        <v>0</v>
      </c>
      <c r="D287" s="57" t="str">
        <f>Berechnungsmaske!D296</f>
        <v/>
      </c>
      <c r="E287" s="57" t="str">
        <f>Berechnungsmaske!E296</f>
        <v/>
      </c>
      <c r="G287" s="57" t="str">
        <f>Berechnungsmaske!F296</f>
        <v>2</v>
      </c>
      <c r="I287" s="57">
        <f>Berechnungsmaske!G296</f>
        <v>1117.45</v>
      </c>
      <c r="J287" s="57">
        <f>Berechnungsmaske!H296</f>
        <v>1146.5</v>
      </c>
      <c r="K287" s="57">
        <f>Berechnungsmaske!I296</f>
        <v>1270.3</v>
      </c>
      <c r="L287" s="57">
        <f>Berechnungsmaske!J296</f>
        <v>926.96</v>
      </c>
      <c r="M287" s="57">
        <f>Berechnungsmaske!K296</f>
        <v>904.49</v>
      </c>
    </row>
    <row r="288" spans="1:13" ht="15" customHeight="1" x14ac:dyDescent="0.2">
      <c r="A288" s="37">
        <f>IF(Info!$D$7=1,IF(OR($Q$5&lt;D288,$Q$5&gt;E288),0,"X"),0)</f>
        <v>0</v>
      </c>
      <c r="B288" s="37">
        <f>IF(Info!$D$7=1,IF(OR($O$5&lt;D288,$O$5&gt;E288),0,"X"),0)</f>
        <v>0</v>
      </c>
      <c r="D288" s="57">
        <f>Berechnungsmaske!D297</f>
        <v>2810</v>
      </c>
      <c r="E288" s="57">
        <f>Berechnungsmaske!E297</f>
        <v>2829.99</v>
      </c>
      <c r="G288" s="57" t="str">
        <f>Berechnungsmaske!F297</f>
        <v>1</v>
      </c>
      <c r="I288" s="57">
        <f>Berechnungsmaske!G297</f>
        <v>1255.1099999999999</v>
      </c>
      <c r="J288" s="57">
        <f>Berechnungsmaske!H297</f>
        <v>1287.6300000000001</v>
      </c>
      <c r="K288" s="57">
        <f>Berechnungsmaske!I297</f>
        <v>1426.77</v>
      </c>
      <c r="L288" s="57">
        <f>Berechnungsmaske!J297</f>
        <v>1041.1099999999999</v>
      </c>
      <c r="M288" s="57">
        <f>Berechnungsmaske!K297</f>
        <v>1015.91</v>
      </c>
    </row>
    <row r="289" spans="1:13" ht="15" customHeight="1" x14ac:dyDescent="0.2">
      <c r="A289" s="37">
        <f>IF(Info!$D$7=2,IF(OR($Q$5&lt;D288,$Q$5&gt;E288),0,"X"),0)</f>
        <v>0</v>
      </c>
      <c r="B289" s="37">
        <f>IF(Info!$D$7=2,IF(OR($O$5&lt;D288,$O$5&gt;E288),0,"X"),0)</f>
        <v>0</v>
      </c>
      <c r="D289" s="57" t="str">
        <f>Berechnungsmaske!D298</f>
        <v/>
      </c>
      <c r="E289" s="57" t="str">
        <f>Berechnungsmaske!E298</f>
        <v/>
      </c>
      <c r="G289" s="57" t="str">
        <f>Berechnungsmaske!F298</f>
        <v>2</v>
      </c>
      <c r="I289" s="57">
        <f>Berechnungsmaske!G298</f>
        <v>1123.98</v>
      </c>
      <c r="J289" s="57">
        <f>Berechnungsmaske!H298</f>
        <v>1153.0999999999999</v>
      </c>
      <c r="K289" s="57">
        <f>Berechnungsmaske!I298</f>
        <v>1277.7</v>
      </c>
      <c r="L289" s="57">
        <f>Berechnungsmaske!J298</f>
        <v>932.34</v>
      </c>
      <c r="M289" s="57">
        <f>Berechnungsmaske!K298</f>
        <v>909.77</v>
      </c>
    </row>
    <row r="290" spans="1:13" ht="15" customHeight="1" x14ac:dyDescent="0.2">
      <c r="A290" s="37">
        <f>IF(Info!$D$7=1,IF(OR($Q$5&lt;D290,$Q$5&gt;E290),0,"X"),0)</f>
        <v>0</v>
      </c>
      <c r="B290" s="37">
        <f>IF(Info!$D$7=1,IF(OR($O$5&lt;D290,$O$5&gt;E290),0,"X"),0)</f>
        <v>0</v>
      </c>
      <c r="D290" s="57">
        <f>Berechnungsmaske!D299</f>
        <v>2830</v>
      </c>
      <c r="E290" s="57">
        <f>Berechnungsmaske!E299</f>
        <v>2849.99</v>
      </c>
      <c r="G290" s="57" t="str">
        <f>Berechnungsmaske!F299</f>
        <v>1</v>
      </c>
      <c r="I290" s="57">
        <f>Berechnungsmaske!G299</f>
        <v>1262.3599999999999</v>
      </c>
      <c r="J290" s="57">
        <f>Berechnungsmaske!H299</f>
        <v>1294.99</v>
      </c>
      <c r="K290" s="57">
        <f>Berechnungsmaske!I299</f>
        <v>1435.03</v>
      </c>
      <c r="L290" s="57">
        <f>Berechnungsmaske!J299</f>
        <v>1047.01</v>
      </c>
      <c r="M290" s="57">
        <f>Berechnungsmaske!K299</f>
        <v>1021.68</v>
      </c>
    </row>
    <row r="291" spans="1:13" ht="15" customHeight="1" x14ac:dyDescent="0.2">
      <c r="A291" s="37">
        <f>IF(Info!$D$7=2,IF(OR($Q$5&lt;D290,$Q$5&gt;E290),0,"X"),0)</f>
        <v>0</v>
      </c>
      <c r="B291" s="37">
        <f>IF(Info!$D$7=2,IF(OR($O$5&lt;D290,$O$5&gt;E290),0,"X"),0)</f>
        <v>0</v>
      </c>
      <c r="D291" s="57" t="str">
        <f>Berechnungsmaske!D300</f>
        <v/>
      </c>
      <c r="E291" s="57" t="str">
        <f>Berechnungsmaske!E300</f>
        <v/>
      </c>
      <c r="G291" s="57" t="str">
        <f>Berechnungsmaske!F300</f>
        <v>2</v>
      </c>
      <c r="I291" s="57">
        <f>Berechnungsmaske!G300</f>
        <v>1130.47</v>
      </c>
      <c r="J291" s="57">
        <f>Berechnungsmaske!H300</f>
        <v>1159.69</v>
      </c>
      <c r="K291" s="57">
        <f>Berechnungsmaske!I300</f>
        <v>1285.0999999999999</v>
      </c>
      <c r="L291" s="57">
        <f>Berechnungsmaske!J300</f>
        <v>937.62</v>
      </c>
      <c r="M291" s="57">
        <f>Berechnungsmaske!K300</f>
        <v>914.94</v>
      </c>
    </row>
    <row r="292" spans="1:13" ht="15" customHeight="1" x14ac:dyDescent="0.2">
      <c r="A292" s="37">
        <f>IF(Info!$D$7=1,IF(OR($Q$5&lt;D292,$Q$5&gt;E292),0,"X"),0)</f>
        <v>0</v>
      </c>
      <c r="B292" s="37">
        <f>IF(Info!$D$7=1,IF(OR($O$5&lt;D292,$O$5&gt;E292),0,"X"),0)</f>
        <v>0</v>
      </c>
      <c r="D292" s="57">
        <f>Berechnungsmaske!D301</f>
        <v>2850</v>
      </c>
      <c r="E292" s="57">
        <f>Berechnungsmaske!E301</f>
        <v>2869.99</v>
      </c>
      <c r="G292" s="57" t="str">
        <f>Berechnungsmaske!F301</f>
        <v>1</v>
      </c>
      <c r="I292" s="57">
        <f>Berechnungsmaske!G301</f>
        <v>1269.5999999999999</v>
      </c>
      <c r="J292" s="57">
        <f>Berechnungsmaske!H301</f>
        <v>1302.3</v>
      </c>
      <c r="K292" s="57">
        <f>Berechnungsmaske!I301</f>
        <v>1443.18</v>
      </c>
      <c r="L292" s="57">
        <f>Berechnungsmaske!J301</f>
        <v>1052.9000000000001</v>
      </c>
      <c r="M292" s="57">
        <f>Berechnungsmaske!K301</f>
        <v>1027.45</v>
      </c>
    </row>
    <row r="293" spans="1:13" ht="15" customHeight="1" x14ac:dyDescent="0.2">
      <c r="A293" s="37">
        <f>IF(Info!$D$7=2,IF(OR($Q$5&lt;D292,$Q$5&gt;E292),0,"X"),0)</f>
        <v>0</v>
      </c>
      <c r="B293" s="37">
        <f>IF(Info!$D$7=2,IF(OR($O$5&lt;D292,$O$5&gt;E292),0,"X"),0)</f>
        <v>0</v>
      </c>
      <c r="D293" s="57" t="str">
        <f>Berechnungsmaske!D302</f>
        <v/>
      </c>
      <c r="E293" s="57" t="str">
        <f>Berechnungsmaske!E302</f>
        <v/>
      </c>
      <c r="G293" s="57" t="str">
        <f>Berechnungsmaske!F302</f>
        <v>2</v>
      </c>
      <c r="I293" s="57">
        <f>Berechnungsmaske!G302</f>
        <v>1136.96</v>
      </c>
      <c r="J293" s="57">
        <f>Berechnungsmaske!H302</f>
        <v>1166.24</v>
      </c>
      <c r="K293" s="57">
        <f>Berechnungsmaske!I302</f>
        <v>1292.4000000000001</v>
      </c>
      <c r="L293" s="57">
        <f>Berechnungsmaske!J302</f>
        <v>942.89</v>
      </c>
      <c r="M293" s="57">
        <f>Berechnungsmaske!K302</f>
        <v>920.11</v>
      </c>
    </row>
    <row r="294" spans="1:13" ht="15" customHeight="1" x14ac:dyDescent="0.2">
      <c r="A294" s="37">
        <f>IF(Info!$D$7=1,IF(OR($Q$5&lt;D294,$Q$5&gt;E294),0,"X"),0)</f>
        <v>0</v>
      </c>
      <c r="B294" s="37">
        <f>IF(Info!$D$7=1,IF(OR($O$5&lt;D294,$O$5&gt;E294),0,"X"),0)</f>
        <v>0</v>
      </c>
      <c r="D294" s="57">
        <f>Berechnungsmaske!D303</f>
        <v>2870</v>
      </c>
      <c r="E294" s="57">
        <f>Berechnungsmaske!E303</f>
        <v>2889.99</v>
      </c>
      <c r="G294" s="57" t="str">
        <f>Berechnungsmaske!F303</f>
        <v>1</v>
      </c>
      <c r="I294" s="57">
        <f>Berechnungsmaske!G303</f>
        <v>1276.79</v>
      </c>
      <c r="J294" s="57">
        <f>Berechnungsmaske!H303</f>
        <v>1309.6600000000001</v>
      </c>
      <c r="K294" s="57">
        <f>Berechnungsmaske!I303</f>
        <v>1451.33</v>
      </c>
      <c r="L294" s="57">
        <f>Berechnungsmaske!J303</f>
        <v>1058.67</v>
      </c>
      <c r="M294" s="57">
        <f>Berechnungsmaske!K303</f>
        <v>1033.23</v>
      </c>
    </row>
    <row r="295" spans="1:13" ht="15" customHeight="1" x14ac:dyDescent="0.2">
      <c r="A295" s="37">
        <f>IF(Info!$D$7=2,IF(OR($Q$5&lt;D294,$Q$5&gt;E294),0,"X"),0)</f>
        <v>0</v>
      </c>
      <c r="B295" s="37">
        <f>IF(Info!$D$7=2,IF(OR($O$5&lt;D294,$O$5&gt;E294),0,"X"),0)</f>
        <v>0</v>
      </c>
      <c r="D295" s="57" t="str">
        <f>Berechnungsmaske!D304</f>
        <v/>
      </c>
      <c r="E295" s="57" t="str">
        <f>Berechnungsmaske!E304</f>
        <v/>
      </c>
      <c r="G295" s="57" t="str">
        <f>Berechnungsmaske!F304</f>
        <v>2</v>
      </c>
      <c r="I295" s="57">
        <f>Berechnungsmaske!G304</f>
        <v>1143.4000000000001</v>
      </c>
      <c r="J295" s="57">
        <f>Berechnungsmaske!H304</f>
        <v>1172.83</v>
      </c>
      <c r="K295" s="57">
        <f>Berechnungsmaske!I304</f>
        <v>1299.7</v>
      </c>
      <c r="L295" s="57">
        <f>Berechnungsmaske!J304</f>
        <v>948.07</v>
      </c>
      <c r="M295" s="57">
        <f>Berechnungsmaske!K304</f>
        <v>925.28</v>
      </c>
    </row>
    <row r="296" spans="1:13" ht="15" customHeight="1" x14ac:dyDescent="0.2">
      <c r="A296" s="37">
        <f>IF(Info!$D$7=1,IF(OR($Q$5&lt;D296,$Q$5&gt;E296),0,"X"),0)</f>
        <v>0</v>
      </c>
      <c r="B296" s="37">
        <f>IF(Info!$D$7=1,IF(OR($O$5&lt;D296,$O$5&gt;E296),0,"X"),0)</f>
        <v>0</v>
      </c>
      <c r="D296" s="57">
        <f>Berechnungsmaske!D305</f>
        <v>2890</v>
      </c>
      <c r="E296" s="57">
        <f>Berechnungsmaske!E305</f>
        <v>2909.99</v>
      </c>
      <c r="G296" s="57" t="str">
        <f>Berechnungsmaske!F305</f>
        <v>1</v>
      </c>
      <c r="I296" s="57">
        <f>Berechnungsmaske!G305</f>
        <v>1284.03</v>
      </c>
      <c r="J296" s="57">
        <f>Berechnungsmaske!H305</f>
        <v>1316.97</v>
      </c>
      <c r="K296" s="57">
        <f>Berechnungsmaske!I305</f>
        <v>1459.6</v>
      </c>
      <c r="L296" s="57">
        <f>Berechnungsmaske!J305</f>
        <v>1064.56</v>
      </c>
      <c r="M296" s="57">
        <f>Berechnungsmaske!K305</f>
        <v>1039</v>
      </c>
    </row>
    <row r="297" spans="1:13" ht="15" customHeight="1" x14ac:dyDescent="0.2">
      <c r="A297" s="37">
        <f>IF(Info!$D$7=2,IF(OR($Q$5&lt;D296,$Q$5&gt;E296),0,"X"),0)</f>
        <v>0</v>
      </c>
      <c r="B297" s="37">
        <f>IF(Info!$D$7=2,IF(OR($O$5&lt;D296,$O$5&gt;E296),0,"X"),0)</f>
        <v>0</v>
      </c>
      <c r="D297" s="57" t="str">
        <f>Berechnungsmaske!D306</f>
        <v/>
      </c>
      <c r="E297" s="57" t="str">
        <f>Berechnungsmaske!E306</f>
        <v/>
      </c>
      <c r="G297" s="57" t="str">
        <f>Berechnungsmaske!F306</f>
        <v>2</v>
      </c>
      <c r="I297" s="57">
        <f>Berechnungsmaske!G306</f>
        <v>1149.8800000000001</v>
      </c>
      <c r="J297" s="57">
        <f>Berechnungsmaske!H306</f>
        <v>1179.3699999999999</v>
      </c>
      <c r="K297" s="57">
        <f>Berechnungsmaske!I306</f>
        <v>1307.0999999999999</v>
      </c>
      <c r="L297" s="57">
        <f>Berechnungsmaske!J306</f>
        <v>953.33</v>
      </c>
      <c r="M297" s="57">
        <f>Berechnungsmaske!K306</f>
        <v>930.44</v>
      </c>
    </row>
    <row r="298" spans="1:13" ht="15" customHeight="1" x14ac:dyDescent="0.2">
      <c r="A298" s="37">
        <f>IF(Info!$D$7=1,IF(OR($Q$5&lt;D298,$Q$5&gt;E298),0,"X"),0)</f>
        <v>0</v>
      </c>
      <c r="B298" s="37">
        <f>IF(Info!$D$7=1,IF(OR($O$5&lt;D298,$O$5&gt;E298),0,"X"),0)</f>
        <v>0</v>
      </c>
      <c r="D298" s="57">
        <f>Berechnungsmaske!D307</f>
        <v>2910</v>
      </c>
      <c r="E298" s="57">
        <f>Berechnungsmaske!E307</f>
        <v>2929.99</v>
      </c>
      <c r="G298" s="57" t="str">
        <f>Berechnungsmaske!F307</f>
        <v>1</v>
      </c>
      <c r="I298" s="57">
        <f>Berechnungsmaske!G307</f>
        <v>1291.22</v>
      </c>
      <c r="J298" s="57">
        <f>Berechnungsmaske!H307</f>
        <v>1324.26</v>
      </c>
      <c r="K298" s="57">
        <f>Berechnungsmaske!I307</f>
        <v>1467.75</v>
      </c>
      <c r="L298" s="57">
        <f>Berechnungsmaske!J307</f>
        <v>1070.33</v>
      </c>
      <c r="M298" s="57">
        <f>Berechnungsmaske!K307</f>
        <v>1044.7</v>
      </c>
    </row>
    <row r="299" spans="1:13" ht="15" customHeight="1" x14ac:dyDescent="0.2">
      <c r="A299" s="37">
        <f>IF(Info!$D$7=2,IF(OR($Q$5&lt;D298,$Q$5&gt;E298),0,"X"),0)</f>
        <v>0</v>
      </c>
      <c r="B299" s="37">
        <f>IF(Info!$D$7=2,IF(OR($O$5&lt;D298,$O$5&gt;E298),0,"X"),0)</f>
        <v>0</v>
      </c>
      <c r="D299" s="57" t="str">
        <f>Berechnungsmaske!D308</f>
        <v/>
      </c>
      <c r="E299" s="57" t="str">
        <f>Berechnungsmaske!E308</f>
        <v/>
      </c>
      <c r="G299" s="57" t="str">
        <f>Berechnungsmaske!F308</f>
        <v>2</v>
      </c>
      <c r="I299" s="57">
        <f>Berechnungsmaske!G308</f>
        <v>1156.31</v>
      </c>
      <c r="J299" s="57">
        <f>Berechnungsmaske!H308</f>
        <v>1185.9100000000001</v>
      </c>
      <c r="K299" s="57">
        <f>Berechnungsmaske!I308</f>
        <v>1314.4</v>
      </c>
      <c r="L299" s="57">
        <f>Berechnungsmaske!J308</f>
        <v>958.5</v>
      </c>
      <c r="M299" s="57">
        <f>Berechnungsmaske!K308</f>
        <v>935.56</v>
      </c>
    </row>
    <row r="300" spans="1:13" ht="15" customHeight="1" x14ac:dyDescent="0.2">
      <c r="A300" s="37">
        <f>IF(Info!$D$7=1,IF(OR($Q$5&lt;D300,$Q$5&gt;E300),0,"X"),0)</f>
        <v>0</v>
      </c>
      <c r="B300" s="37">
        <f>IF(Info!$D$7=1,IF(OR($O$5&lt;D300,$O$5&gt;E300),0,"X"),0)</f>
        <v>0</v>
      </c>
      <c r="D300" s="57">
        <f>Berechnungsmaske!D309</f>
        <v>2930</v>
      </c>
      <c r="E300" s="57">
        <f>Berechnungsmaske!E309</f>
        <v>2949.99</v>
      </c>
      <c r="G300" s="57" t="str">
        <f>Berechnungsmaske!F309</f>
        <v>1</v>
      </c>
      <c r="I300" s="57">
        <f>Berechnungsmaske!G309</f>
        <v>1298.47</v>
      </c>
      <c r="J300" s="57">
        <f>Berechnungsmaske!H309</f>
        <v>1331.57</v>
      </c>
      <c r="K300" s="57">
        <f>Berechnungsmaske!I309</f>
        <v>1475.79</v>
      </c>
      <c r="L300" s="57">
        <f>Berechnungsmaske!J309</f>
        <v>1076.0999999999999</v>
      </c>
      <c r="M300" s="57">
        <f>Berechnungsmaske!K309</f>
        <v>1050.48</v>
      </c>
    </row>
    <row r="301" spans="1:13" ht="15" customHeight="1" x14ac:dyDescent="0.2">
      <c r="A301" s="37">
        <f>IF(Info!$D$7=2,IF(OR($Q$5&lt;D300,$Q$5&gt;E300),0,"X"),0)</f>
        <v>0</v>
      </c>
      <c r="B301" s="37">
        <f>IF(Info!$D$7=2,IF(OR($O$5&lt;D300,$O$5&gt;E300),0,"X"),0)</f>
        <v>0</v>
      </c>
      <c r="D301" s="57" t="str">
        <f>Berechnungsmaske!D310</f>
        <v/>
      </c>
      <c r="E301" s="57" t="str">
        <f>Berechnungsmaske!E310</f>
        <v/>
      </c>
      <c r="G301" s="57" t="str">
        <f>Berechnungsmaske!F310</f>
        <v>2</v>
      </c>
      <c r="I301" s="57">
        <f>Berechnungsmaske!G310</f>
        <v>1162.81</v>
      </c>
      <c r="J301" s="57">
        <f>Berechnungsmaske!H310</f>
        <v>1192.45</v>
      </c>
      <c r="K301" s="57">
        <f>Berechnungsmaske!I310</f>
        <v>1321.6</v>
      </c>
      <c r="L301" s="57">
        <f>Berechnungsmaske!J310</f>
        <v>963.67</v>
      </c>
      <c r="M301" s="57">
        <f>Berechnungsmaske!K310</f>
        <v>940.73</v>
      </c>
    </row>
    <row r="302" spans="1:13" ht="15" customHeight="1" x14ac:dyDescent="0.2">
      <c r="A302" s="37">
        <f>IF(Info!$D$7=1,IF(OR($Q$5&lt;D302,$Q$5&gt;E302),0,"X"),0)</f>
        <v>0</v>
      </c>
      <c r="B302" s="37">
        <f>IF(Info!$D$7=1,IF(OR($O$5&lt;D302,$O$5&gt;E302),0,"X"),0)</f>
        <v>0</v>
      </c>
      <c r="D302" s="57">
        <f>Berechnungsmaske!D311</f>
        <v>2950</v>
      </c>
      <c r="E302" s="57">
        <f>Berechnungsmaske!E311</f>
        <v>2969.99</v>
      </c>
      <c r="G302" s="57" t="str">
        <f>Berechnungsmaske!F311</f>
        <v>1</v>
      </c>
      <c r="I302" s="57">
        <f>Berechnungsmaske!G311</f>
        <v>1305.6600000000001</v>
      </c>
      <c r="J302" s="57">
        <f>Berechnungsmaske!H311</f>
        <v>1338.87</v>
      </c>
      <c r="K302" s="57">
        <f>Berechnungsmaske!I311</f>
        <v>1483.94</v>
      </c>
      <c r="L302" s="57">
        <f>Berechnungsmaske!J311</f>
        <v>1081.8699999999999</v>
      </c>
      <c r="M302" s="57">
        <f>Berechnungsmaske!K311</f>
        <v>1056.25</v>
      </c>
    </row>
    <row r="303" spans="1:13" ht="15" customHeight="1" x14ac:dyDescent="0.2">
      <c r="A303" s="37">
        <f>IF(Info!$D$7=2,IF(OR($Q$5&lt;D302,$Q$5&gt;E302),0,"X"),0)</f>
        <v>0</v>
      </c>
      <c r="B303" s="37">
        <f>IF(Info!$D$7=2,IF(OR($O$5&lt;D302,$O$5&gt;E302),0,"X"),0)</f>
        <v>0</v>
      </c>
      <c r="D303" s="57" t="str">
        <f>Berechnungsmaske!D312</f>
        <v/>
      </c>
      <c r="E303" s="57" t="str">
        <f>Berechnungsmaske!E312</f>
        <v/>
      </c>
      <c r="G303" s="57" t="str">
        <f>Berechnungsmaske!F312</f>
        <v>2</v>
      </c>
      <c r="I303" s="57">
        <f>Berechnungsmaske!G312</f>
        <v>1169.24</v>
      </c>
      <c r="J303" s="57">
        <f>Berechnungsmaske!H312</f>
        <v>1198.99</v>
      </c>
      <c r="K303" s="57">
        <f>Berechnungsmaske!I312</f>
        <v>1328.9</v>
      </c>
      <c r="L303" s="57">
        <f>Berechnungsmaske!J312</f>
        <v>968.84</v>
      </c>
      <c r="M303" s="57">
        <f>Berechnungsmaske!K312</f>
        <v>945.89</v>
      </c>
    </row>
    <row r="304" spans="1:13" ht="15" customHeight="1" x14ac:dyDescent="0.2">
      <c r="A304" s="37">
        <f>IF(Info!$D$7=1,IF(OR($Q$5&lt;D304,$Q$5&gt;E304),0,"X"),0)</f>
        <v>0</v>
      </c>
      <c r="B304" s="37">
        <f>IF(Info!$D$7=1,IF(OR($O$5&lt;D304,$O$5&gt;E304),0,"X"),0)</f>
        <v>0</v>
      </c>
      <c r="D304" s="57">
        <f>Berechnungsmaske!D313</f>
        <v>2970</v>
      </c>
      <c r="E304" s="57">
        <f>Berechnungsmaske!E313</f>
        <v>2989.99</v>
      </c>
      <c r="G304" s="57" t="str">
        <f>Berechnungsmaske!F313</f>
        <v>1</v>
      </c>
      <c r="I304" s="57">
        <f>Berechnungsmaske!G313</f>
        <v>1312.84</v>
      </c>
      <c r="J304" s="57">
        <f>Berechnungsmaske!H313</f>
        <v>1346.12</v>
      </c>
      <c r="K304" s="57">
        <f>Berechnungsmaske!I313</f>
        <v>1491.98</v>
      </c>
      <c r="L304" s="57">
        <f>Berechnungsmaske!J313</f>
        <v>1087.6400000000001</v>
      </c>
      <c r="M304" s="57">
        <f>Berechnungsmaske!K313</f>
        <v>1062.02</v>
      </c>
    </row>
    <row r="305" spans="1:13" ht="15" customHeight="1" x14ac:dyDescent="0.2">
      <c r="A305" s="37">
        <f>IF(Info!$D$7=2,IF(OR($Q$5&lt;D304,$Q$5&gt;E304),0,"X"),0)</f>
        <v>0</v>
      </c>
      <c r="B305" s="37">
        <f>IF(Info!$D$7=2,IF(OR($O$5&lt;D304,$O$5&gt;E304),0,"X"),0)</f>
        <v>0</v>
      </c>
      <c r="D305" s="57" t="str">
        <f>Berechnungsmaske!D314</f>
        <v/>
      </c>
      <c r="E305" s="57" t="str">
        <f>Berechnungsmaske!E314</f>
        <v/>
      </c>
      <c r="G305" s="57" t="str">
        <f>Berechnungsmaske!F314</f>
        <v>2</v>
      </c>
      <c r="I305" s="57">
        <f>Berechnungsmaske!G314</f>
        <v>1175.68</v>
      </c>
      <c r="J305" s="57">
        <f>Berechnungsmaske!H314</f>
        <v>1205.48</v>
      </c>
      <c r="K305" s="57">
        <f>Berechnungsmaske!I314</f>
        <v>1336.1</v>
      </c>
      <c r="L305" s="57">
        <f>Berechnungsmaske!J314</f>
        <v>974.01</v>
      </c>
      <c r="M305" s="57">
        <f>Berechnungsmaske!K314</f>
        <v>951.07</v>
      </c>
    </row>
    <row r="306" spans="1:13" ht="15" customHeight="1" x14ac:dyDescent="0.2">
      <c r="A306" s="37">
        <f>IF(Info!$D$7=1,IF(OR($Q$5&lt;D306,$Q$5&gt;E306),0,"X"),0)</f>
        <v>0</v>
      </c>
      <c r="B306" s="37">
        <f>IF(Info!$D$7=1,IF(OR($O$5&lt;D306,$O$5&gt;E306),0,"X"),0)</f>
        <v>0</v>
      </c>
      <c r="D306" s="57">
        <f>Berechnungsmaske!D315</f>
        <v>2990</v>
      </c>
      <c r="E306" s="57">
        <f>Berechnungsmaske!E315</f>
        <v>3009.99</v>
      </c>
      <c r="G306" s="57" t="str">
        <f>Berechnungsmaske!F315</f>
        <v>1</v>
      </c>
      <c r="I306" s="57">
        <f>Berechnungsmaske!G315</f>
        <v>1320.03</v>
      </c>
      <c r="J306" s="57">
        <f>Berechnungsmaske!H315</f>
        <v>1353.36</v>
      </c>
      <c r="K306" s="57">
        <f>Berechnungsmaske!I315</f>
        <v>1500.02</v>
      </c>
      <c r="L306" s="57">
        <f>Berechnungsmaske!J315</f>
        <v>1093.4100000000001</v>
      </c>
      <c r="M306" s="57">
        <f>Berechnungsmaske!K315</f>
        <v>1067.79</v>
      </c>
    </row>
    <row r="307" spans="1:13" ht="15" customHeight="1" x14ac:dyDescent="0.2">
      <c r="A307" s="37">
        <f>IF(Info!$D$7=2,IF(OR($Q$5&lt;D306,$Q$5&gt;E306),0,"X"),0)</f>
        <v>0</v>
      </c>
      <c r="B307" s="37">
        <f>IF(Info!$D$7=2,IF(OR($O$5&lt;D306,$O$5&gt;E306),0,"X"),0)</f>
        <v>0</v>
      </c>
      <c r="D307" s="57" t="str">
        <f>Berechnungsmaske!D316</f>
        <v/>
      </c>
      <c r="E307" s="57" t="str">
        <f>Berechnungsmaske!E316</f>
        <v/>
      </c>
      <c r="G307" s="57" t="str">
        <f>Berechnungsmaske!F316</f>
        <v>2</v>
      </c>
      <c r="I307" s="57">
        <f>Berechnungsmaske!G316</f>
        <v>1182.1099999999999</v>
      </c>
      <c r="J307" s="57">
        <f>Berechnungsmaske!H316</f>
        <v>1211.96</v>
      </c>
      <c r="K307" s="57">
        <f>Berechnungsmaske!I316</f>
        <v>1343.3</v>
      </c>
      <c r="L307" s="57">
        <f>Berechnungsmaske!J316</f>
        <v>979.18</v>
      </c>
      <c r="M307" s="57">
        <f>Berechnungsmaske!K316</f>
        <v>956.23</v>
      </c>
    </row>
    <row r="308" spans="1:13" ht="15" customHeight="1" x14ac:dyDescent="0.2">
      <c r="A308" s="37">
        <f>IF(Info!$D$7=1,IF(OR($Q$5&lt;D308,$Q$5&gt;E308),0,"X"),0)</f>
        <v>0</v>
      </c>
      <c r="B308" s="37">
        <f>IF(Info!$D$7=1,IF(OR($O$5&lt;D308,$O$5&gt;E308),0,"X"),0)</f>
        <v>0</v>
      </c>
      <c r="D308" s="57">
        <f>Berechnungsmaske!D317</f>
        <v>3010</v>
      </c>
      <c r="E308" s="57">
        <f>Berechnungsmaske!E317</f>
        <v>3029.99</v>
      </c>
      <c r="G308" s="57" t="str">
        <f>Berechnungsmaske!F317</f>
        <v>1</v>
      </c>
      <c r="I308" s="57">
        <f>Berechnungsmaske!G317</f>
        <v>1327.15</v>
      </c>
      <c r="J308" s="57">
        <f>Berechnungsmaske!H317</f>
        <v>1360.67</v>
      </c>
      <c r="K308" s="57">
        <f>Berechnungsmaske!I317</f>
        <v>1507.64</v>
      </c>
      <c r="L308" s="57">
        <f>Berechnungsmaske!J317</f>
        <v>1099.19</v>
      </c>
      <c r="M308" s="57">
        <f>Berechnungsmaske!K317</f>
        <v>1073.57</v>
      </c>
    </row>
    <row r="309" spans="1:13" ht="15" customHeight="1" x14ac:dyDescent="0.2">
      <c r="A309" s="37">
        <f>IF(Info!$D$7=2,IF(OR($Q$5&lt;D308,$Q$5&gt;E308),0,"X"),0)</f>
        <v>0</v>
      </c>
      <c r="B309" s="37">
        <f>IF(Info!$D$7=2,IF(OR($O$5&lt;D308,$O$5&gt;E308),0,"X"),0)</f>
        <v>0</v>
      </c>
      <c r="D309" s="57" t="str">
        <f>Berechnungsmaske!D318</f>
        <v/>
      </c>
      <c r="E309" s="57" t="str">
        <f>Berechnungsmaske!E318</f>
        <v/>
      </c>
      <c r="G309" s="57" t="str">
        <f>Berechnungsmaske!F318</f>
        <v>2</v>
      </c>
      <c r="I309" s="57">
        <f>Berechnungsmaske!G318</f>
        <v>1188.49</v>
      </c>
      <c r="J309" s="57">
        <f>Berechnungsmaske!H318</f>
        <v>1218.51</v>
      </c>
      <c r="K309" s="57">
        <f>Berechnungsmaske!I318</f>
        <v>1350.13</v>
      </c>
      <c r="L309" s="57">
        <f>Berechnungsmaske!J318</f>
        <v>984.35</v>
      </c>
      <c r="M309" s="57">
        <f>Berechnungsmaske!K318</f>
        <v>961.4</v>
      </c>
    </row>
    <row r="310" spans="1:13" ht="15" customHeight="1" x14ac:dyDescent="0.2">
      <c r="A310" s="37">
        <f>IF(Info!$D$7=1,IF(OR($Q$5&lt;D310,$Q$5&gt;E310),0,"X"),0)</f>
        <v>0</v>
      </c>
      <c r="B310" s="37">
        <f>IF(Info!$D$7=1,IF(OR($O$5&lt;D310,$O$5&gt;E310),0,"X"),0)</f>
        <v>0</v>
      </c>
      <c r="D310" s="57">
        <f>Berechnungsmaske!D319</f>
        <v>3030</v>
      </c>
      <c r="E310" s="57">
        <f>Berechnungsmaske!E319</f>
        <v>3049.99</v>
      </c>
      <c r="G310" s="57" t="str">
        <f>Berechnungsmaske!F319</f>
        <v>1</v>
      </c>
      <c r="I310" s="57">
        <f>Berechnungsmaske!G319</f>
        <v>1334.28</v>
      </c>
      <c r="J310" s="57">
        <f>Berechnungsmaske!H319</f>
        <v>1367.85</v>
      </c>
      <c r="K310" s="57">
        <f>Berechnungsmaske!I319</f>
        <v>1515.14</v>
      </c>
      <c r="L310" s="57">
        <f>Berechnungsmaske!J319</f>
        <v>1104.9000000000001</v>
      </c>
      <c r="M310" s="57">
        <f>Berechnungsmaske!K319</f>
        <v>1079.28</v>
      </c>
    </row>
    <row r="311" spans="1:13" ht="15" customHeight="1" x14ac:dyDescent="0.2">
      <c r="A311" s="37">
        <f>IF(Info!$D$7=2,IF(OR($Q$5&lt;D310,$Q$5&gt;E310),0,"X"),0)</f>
        <v>0</v>
      </c>
      <c r="B311" s="37">
        <f>IF(Info!$D$7=2,IF(OR($O$5&lt;D310,$O$5&gt;E310),0,"X"),0)</f>
        <v>0</v>
      </c>
      <c r="D311" s="57" t="str">
        <f>Berechnungsmaske!D320</f>
        <v/>
      </c>
      <c r="E311" s="57" t="str">
        <f>Berechnungsmaske!E320</f>
        <v/>
      </c>
      <c r="G311" s="57" t="str">
        <f>Berechnungsmaske!F320</f>
        <v>2</v>
      </c>
      <c r="I311" s="57">
        <f>Berechnungsmaske!G320</f>
        <v>1194.8800000000001</v>
      </c>
      <c r="J311" s="57">
        <f>Berechnungsmaske!H320</f>
        <v>1224.94</v>
      </c>
      <c r="K311" s="57">
        <f>Berechnungsmaske!I320</f>
        <v>1356.85</v>
      </c>
      <c r="L311" s="57">
        <f>Berechnungsmaske!J320</f>
        <v>989.47</v>
      </c>
      <c r="M311" s="57">
        <f>Berechnungsmaske!K320</f>
        <v>966.52</v>
      </c>
    </row>
    <row r="312" spans="1:13" ht="15" customHeight="1" x14ac:dyDescent="0.2">
      <c r="A312" s="37">
        <f>IF(Info!$D$7=1,IF(OR($Q$5&lt;D312,$Q$5&gt;E312),0,"X"),0)</f>
        <v>0</v>
      </c>
      <c r="B312" s="37">
        <f>IF(Info!$D$7=1,IF(OR($O$5&lt;D312,$O$5&gt;E312),0,"X"),0)</f>
        <v>0</v>
      </c>
      <c r="D312" s="57">
        <f>Berechnungsmaske!D321</f>
        <v>3050</v>
      </c>
      <c r="E312" s="57">
        <f>Berechnungsmaske!E321</f>
        <v>3069.99</v>
      </c>
      <c r="G312" s="57" t="str">
        <f>Berechnungsmaske!F321</f>
        <v>1</v>
      </c>
      <c r="I312" s="57">
        <f>Berechnungsmaske!G321</f>
        <v>1341.46</v>
      </c>
      <c r="J312" s="57">
        <f>Berechnungsmaske!H321</f>
        <v>1375.09</v>
      </c>
      <c r="K312" s="57">
        <f>Berechnungsmaske!I321</f>
        <v>1522.65</v>
      </c>
      <c r="L312" s="57">
        <f>Berechnungsmaske!J321</f>
        <v>1110.68</v>
      </c>
      <c r="M312" s="57">
        <f>Berechnungsmaske!K321</f>
        <v>1085.05</v>
      </c>
    </row>
    <row r="313" spans="1:13" ht="15" customHeight="1" x14ac:dyDescent="0.2">
      <c r="A313" s="37">
        <f>IF(Info!$D$7=2,IF(OR($Q$5&lt;D312,$Q$5&gt;E312),0,"X"),0)</f>
        <v>0</v>
      </c>
      <c r="B313" s="37">
        <f>IF(Info!$D$7=2,IF(OR($O$5&lt;D312,$O$5&gt;E312),0,"X"),0)</f>
        <v>0</v>
      </c>
      <c r="D313" s="57" t="str">
        <f>Berechnungsmaske!D322</f>
        <v/>
      </c>
      <c r="E313" s="57" t="str">
        <f>Berechnungsmaske!E322</f>
        <v/>
      </c>
      <c r="G313" s="57" t="str">
        <f>Berechnungsmaske!F322</f>
        <v>2</v>
      </c>
      <c r="I313" s="57">
        <f>Berechnungsmaske!G322</f>
        <v>1201.31</v>
      </c>
      <c r="J313" s="57">
        <f>Berechnungsmaske!H322</f>
        <v>1231.43</v>
      </c>
      <c r="K313" s="57">
        <f>Berechnungsmaske!I322</f>
        <v>1363.57</v>
      </c>
      <c r="L313" s="57">
        <f>Berechnungsmaske!J322</f>
        <v>994.64</v>
      </c>
      <c r="M313" s="57">
        <f>Berechnungsmaske!K322</f>
        <v>971.69</v>
      </c>
    </row>
    <row r="314" spans="1:13" ht="15" customHeight="1" x14ac:dyDescent="0.2">
      <c r="A314" s="37">
        <f>IF(Info!$D$7=1,IF(OR($Q$5&lt;D314,$Q$5&gt;E314),0,"X"),0)</f>
        <v>0</v>
      </c>
      <c r="B314" s="37">
        <f>IF(Info!$D$7=1,IF(OR($O$5&lt;D314,$O$5&gt;E314),0,"X"),0)</f>
        <v>0</v>
      </c>
      <c r="D314" s="57">
        <f>Berechnungsmaske!D323</f>
        <v>3070</v>
      </c>
      <c r="E314" s="57">
        <f>Berechnungsmaske!E323</f>
        <v>3089.99</v>
      </c>
      <c r="G314" s="57" t="str">
        <f>Berechnungsmaske!F323</f>
        <v>1</v>
      </c>
      <c r="I314" s="57">
        <f>Berechnungsmaske!G323</f>
        <v>1348.59</v>
      </c>
      <c r="J314" s="57">
        <f>Berechnungsmaske!H323</f>
        <v>1382.34</v>
      </c>
      <c r="K314" s="57">
        <f>Berechnungsmaske!I323</f>
        <v>1530.15</v>
      </c>
      <c r="L314" s="57">
        <f>Berechnungsmaske!J323</f>
        <v>1116.45</v>
      </c>
      <c r="M314" s="57">
        <f>Berechnungsmaske!K323</f>
        <v>1090.83</v>
      </c>
    </row>
    <row r="315" spans="1:13" ht="15" customHeight="1" x14ac:dyDescent="0.2">
      <c r="A315" s="37">
        <f>IF(Info!$D$7=2,IF(OR($Q$5&lt;D314,$Q$5&gt;E314),0,"X"),0)</f>
        <v>0</v>
      </c>
      <c r="B315" s="37">
        <f>IF(Info!$D$7=2,IF(OR($O$5&lt;D314,$O$5&gt;E314),0,"X"),0)</f>
        <v>0</v>
      </c>
      <c r="D315" s="57" t="str">
        <f>Berechnungsmaske!D324</f>
        <v/>
      </c>
      <c r="E315" s="57" t="str">
        <f>Berechnungsmaske!E324</f>
        <v/>
      </c>
      <c r="G315" s="57" t="str">
        <f>Berechnungsmaske!F324</f>
        <v>2</v>
      </c>
      <c r="I315" s="57">
        <f>Berechnungsmaske!G324</f>
        <v>1207.69</v>
      </c>
      <c r="J315" s="57">
        <f>Berechnungsmaske!H324</f>
        <v>1237.92</v>
      </c>
      <c r="K315" s="57">
        <f>Berechnungsmaske!I324</f>
        <v>1370.29</v>
      </c>
      <c r="L315" s="57">
        <f>Berechnungsmaske!J324</f>
        <v>999.8</v>
      </c>
      <c r="M315" s="57">
        <f>Berechnungsmaske!K324</f>
        <v>976.86</v>
      </c>
    </row>
    <row r="316" spans="1:13" ht="15" customHeight="1" x14ac:dyDescent="0.2">
      <c r="A316" s="37">
        <f>IF(Info!$D$7=1,IF(OR($Q$5&lt;D316,$Q$5&gt;E316),0,"X"),0)</f>
        <v>0</v>
      </c>
      <c r="B316" s="37">
        <f>IF(Info!$D$7=1,IF(OR($O$5&lt;D316,$O$5&gt;E316),0,"X"),0)</f>
        <v>0</v>
      </c>
      <c r="D316" s="57">
        <f>Berechnungsmaske!D325</f>
        <v>3090</v>
      </c>
      <c r="E316" s="57">
        <f>Berechnungsmaske!E325</f>
        <v>3109.99</v>
      </c>
      <c r="G316" s="57" t="str">
        <f>Berechnungsmaske!F325</f>
        <v>1</v>
      </c>
      <c r="I316" s="57">
        <f>Berechnungsmaske!G325</f>
        <v>1355.71</v>
      </c>
      <c r="J316" s="57">
        <f>Berechnungsmaske!H325</f>
        <v>1389.59</v>
      </c>
      <c r="K316" s="57">
        <f>Berechnungsmaske!I325</f>
        <v>1537.66</v>
      </c>
      <c r="L316" s="57">
        <f>Berechnungsmaske!J325</f>
        <v>1122.22</v>
      </c>
      <c r="M316" s="57">
        <f>Berechnungsmaske!K325</f>
        <v>1096.5999999999999</v>
      </c>
    </row>
    <row r="317" spans="1:13" ht="15" customHeight="1" x14ac:dyDescent="0.2">
      <c r="A317" s="37">
        <f>IF(Info!$D$7=2,IF(OR($Q$5&lt;D316,$Q$5&gt;E316),0,"X"),0)</f>
        <v>0</v>
      </c>
      <c r="B317" s="37">
        <f>IF(Info!$D$7=2,IF(OR($O$5&lt;D316,$O$5&gt;E316),0,"X"),0)</f>
        <v>0</v>
      </c>
      <c r="D317" s="57" t="str">
        <f>Berechnungsmaske!D326</f>
        <v/>
      </c>
      <c r="E317" s="57" t="str">
        <f>Berechnungsmaske!E326</f>
        <v/>
      </c>
      <c r="G317" s="57" t="str">
        <f>Berechnungsmaske!F326</f>
        <v>2</v>
      </c>
      <c r="I317" s="57">
        <f>Berechnungsmaske!G326</f>
        <v>1214.07</v>
      </c>
      <c r="J317" s="57">
        <f>Berechnungsmaske!H326</f>
        <v>1244.4100000000001</v>
      </c>
      <c r="K317" s="57">
        <f>Berechnungsmaske!I326</f>
        <v>1377.01</v>
      </c>
      <c r="L317" s="57">
        <f>Berechnungsmaske!J326</f>
        <v>1004.98</v>
      </c>
      <c r="M317" s="57">
        <f>Berechnungsmaske!K326</f>
        <v>982.03</v>
      </c>
    </row>
    <row r="318" spans="1:13" ht="15" customHeight="1" x14ac:dyDescent="0.2">
      <c r="A318" s="37">
        <f>IF(Info!$D$7=1,IF(OR($Q$5&lt;D318,$Q$5&gt;E318),0,"X"),0)</f>
        <v>0</v>
      </c>
      <c r="B318" s="37">
        <f>IF(Info!$D$7=1,IF(OR($O$5&lt;D318,$O$5&gt;E318),0,"X"),0)</f>
        <v>0</v>
      </c>
      <c r="D318" s="57">
        <f>Berechnungsmaske!D327</f>
        <v>3110</v>
      </c>
      <c r="E318" s="57">
        <f>Berechnungsmaske!E327</f>
        <v>3129.99</v>
      </c>
      <c r="G318" s="57" t="str">
        <f>Berechnungsmaske!F327</f>
        <v>1</v>
      </c>
      <c r="I318" s="57">
        <f>Berechnungsmaske!G327</f>
        <v>1362.79</v>
      </c>
      <c r="J318" s="57">
        <f>Berechnungsmaske!H327</f>
        <v>1396.77</v>
      </c>
      <c r="K318" s="57">
        <f>Berechnungsmaske!I327</f>
        <v>1545.03</v>
      </c>
      <c r="L318" s="57">
        <f>Berechnungsmaske!J327</f>
        <v>1127.99</v>
      </c>
      <c r="M318" s="57">
        <f>Berechnungsmaske!K327</f>
        <v>1102.3699999999999</v>
      </c>
    </row>
    <row r="319" spans="1:13" ht="15" customHeight="1" x14ac:dyDescent="0.2">
      <c r="A319" s="37">
        <f>IF(Info!$D$7=2,IF(OR($Q$5&lt;D318,$Q$5&gt;E318),0,"X"),0)</f>
        <v>0</v>
      </c>
      <c r="B319" s="37">
        <f>IF(Info!$D$7=2,IF(OR($O$5&lt;D318,$O$5&gt;E318),0,"X"),0)</f>
        <v>0</v>
      </c>
      <c r="D319" s="57" t="str">
        <f>Berechnungsmaske!D328</f>
        <v/>
      </c>
      <c r="E319" s="57" t="str">
        <f>Berechnungsmaske!E328</f>
        <v/>
      </c>
      <c r="G319" s="57" t="str">
        <f>Berechnungsmaske!F328</f>
        <v>2</v>
      </c>
      <c r="I319" s="57">
        <f>Berechnungsmaske!G328</f>
        <v>1220.4100000000001</v>
      </c>
      <c r="J319" s="57">
        <f>Berechnungsmaske!H328</f>
        <v>1250.8399999999999</v>
      </c>
      <c r="K319" s="57">
        <f>Berechnungsmaske!I328</f>
        <v>1383.61</v>
      </c>
      <c r="L319" s="57">
        <f>Berechnungsmaske!J328</f>
        <v>1010.14</v>
      </c>
      <c r="M319" s="57">
        <f>Berechnungsmaske!K328</f>
        <v>987.2</v>
      </c>
    </row>
    <row r="320" spans="1:13" ht="15" customHeight="1" x14ac:dyDescent="0.2">
      <c r="A320" s="37">
        <f>IF(Info!$D$7=1,IF(OR($Q$5&lt;D320,$Q$5&gt;E320),0,"X"),0)</f>
        <v>0</v>
      </c>
      <c r="B320" s="37">
        <f>IF(Info!$D$7=1,IF(OR($O$5&lt;D320,$O$5&gt;E320),0,"X"),0)</f>
        <v>0</v>
      </c>
      <c r="D320" s="57">
        <f>Berechnungsmaske!D329</f>
        <v>3130</v>
      </c>
      <c r="E320" s="57">
        <f>Berechnungsmaske!E329</f>
        <v>3149.99</v>
      </c>
      <c r="G320" s="57" t="str">
        <f>Berechnungsmaske!F329</f>
        <v>1</v>
      </c>
      <c r="I320" s="57">
        <f>Berechnungsmaske!G329</f>
        <v>1369.91</v>
      </c>
      <c r="J320" s="57">
        <f>Berechnungsmaske!H329</f>
        <v>1403.96</v>
      </c>
      <c r="K320" s="57">
        <f>Berechnungsmaske!I329</f>
        <v>1552.53</v>
      </c>
      <c r="L320" s="57">
        <f>Berechnungsmaske!J329</f>
        <v>1133.77</v>
      </c>
      <c r="M320" s="57">
        <f>Berechnungsmaske!K329</f>
        <v>1108.0899999999999</v>
      </c>
    </row>
    <row r="321" spans="1:13" ht="15" customHeight="1" x14ac:dyDescent="0.2">
      <c r="A321" s="37">
        <f>IF(Info!$D$7=2,IF(OR($Q$5&lt;D320,$Q$5&gt;E320),0,"X"),0)</f>
        <v>0</v>
      </c>
      <c r="B321" s="37">
        <f>IF(Info!$D$7=2,IF(OR($O$5&lt;D320,$O$5&gt;E320),0,"X"),0)</f>
        <v>0</v>
      </c>
      <c r="D321" s="57" t="str">
        <f>Berechnungsmaske!D330</f>
        <v/>
      </c>
      <c r="E321" s="57" t="str">
        <f>Berechnungsmaske!E330</f>
        <v/>
      </c>
      <c r="G321" s="57" t="str">
        <f>Berechnungsmaske!F330</f>
        <v>2</v>
      </c>
      <c r="I321" s="57">
        <f>Berechnungsmaske!G330</f>
        <v>1226.78</v>
      </c>
      <c r="J321" s="57">
        <f>Berechnungsmaske!H330</f>
        <v>1257.28</v>
      </c>
      <c r="K321" s="57">
        <f>Berechnungsmaske!I330</f>
        <v>1390.33</v>
      </c>
      <c r="L321" s="57">
        <f>Berechnungsmaske!J330</f>
        <v>1015.31</v>
      </c>
      <c r="M321" s="57">
        <f>Berechnungsmaske!K330</f>
        <v>992.32</v>
      </c>
    </row>
    <row r="322" spans="1:13" ht="15" customHeight="1" x14ac:dyDescent="0.2">
      <c r="A322" s="37">
        <f>IF(Info!$D$7=1,IF(OR($Q$5&lt;D322,$Q$5&gt;E322),0,"X"),0)</f>
        <v>0</v>
      </c>
      <c r="B322" s="37">
        <f>IF(Info!$D$7=1,IF(OR($O$5&lt;D322,$O$5&gt;E322),0,"X"),0)</f>
        <v>0</v>
      </c>
      <c r="D322" s="57">
        <f>Berechnungsmaske!D331</f>
        <v>3150</v>
      </c>
      <c r="E322" s="57">
        <f>Berechnungsmaske!E331</f>
        <v>3169.99</v>
      </c>
      <c r="G322" s="57" t="str">
        <f>Berechnungsmaske!F331</f>
        <v>1</v>
      </c>
      <c r="I322" s="57">
        <f>Berechnungsmaske!G331</f>
        <v>1376.98</v>
      </c>
      <c r="J322" s="57">
        <f>Berechnungsmaske!H331</f>
        <v>1411.14</v>
      </c>
      <c r="K322" s="57">
        <f>Berechnungsmaske!I331</f>
        <v>1560.03</v>
      </c>
      <c r="L322" s="57">
        <f>Berechnungsmaske!J331</f>
        <v>1139.54</v>
      </c>
      <c r="M322" s="57">
        <f>Berechnungsmaske!K331</f>
        <v>1113.8499999999999</v>
      </c>
    </row>
    <row r="323" spans="1:13" ht="15" customHeight="1" x14ac:dyDescent="0.2">
      <c r="A323" s="37">
        <f>IF(Info!$D$7=2,IF(OR($Q$5&lt;D322,$Q$5&gt;E322),0,"X"),0)</f>
        <v>0</v>
      </c>
      <c r="B323" s="37">
        <f>IF(Info!$D$7=2,IF(OR($O$5&lt;D322,$O$5&gt;E322),0,"X"),0)</f>
        <v>0</v>
      </c>
      <c r="D323" s="57" t="str">
        <f>Berechnungsmaske!D332</f>
        <v/>
      </c>
      <c r="E323" s="57" t="str">
        <f>Berechnungsmaske!E332</f>
        <v/>
      </c>
      <c r="G323" s="57" t="str">
        <f>Berechnungsmaske!F332</f>
        <v>2</v>
      </c>
      <c r="I323" s="57">
        <f>Berechnungsmaske!G332</f>
        <v>1233.1199999999999</v>
      </c>
      <c r="J323" s="57">
        <f>Berechnungsmaske!H332</f>
        <v>1263.71</v>
      </c>
      <c r="K323" s="57">
        <f>Berechnungsmaske!I332</f>
        <v>1397.05</v>
      </c>
      <c r="L323" s="57">
        <f>Berechnungsmaske!J332</f>
        <v>1020.48</v>
      </c>
      <c r="M323" s="57">
        <f>Berechnungsmaske!K332</f>
        <v>997.48</v>
      </c>
    </row>
    <row r="324" spans="1:13" ht="15" customHeight="1" x14ac:dyDescent="0.2">
      <c r="A324" s="37">
        <f>IF(Info!$D$7=1,IF(OR($Q$5&lt;D324,$Q$5&gt;E324),0,"X"),0)</f>
        <v>0</v>
      </c>
      <c r="B324" s="37">
        <f>IF(Info!$D$7=1,IF(OR($O$5&lt;D324,$O$5&gt;E324),0,"X"),0)</f>
        <v>0</v>
      </c>
      <c r="D324" s="57">
        <f>Berechnungsmaske!D333</f>
        <v>3170</v>
      </c>
      <c r="E324" s="57">
        <f>Berechnungsmaske!E333</f>
        <v>3189.99</v>
      </c>
      <c r="G324" s="57" t="str">
        <f>Berechnungsmaske!F333</f>
        <v>1</v>
      </c>
      <c r="I324" s="57">
        <f>Berechnungsmaske!G333</f>
        <v>1384.11</v>
      </c>
      <c r="J324" s="57">
        <f>Berechnungsmaske!H333</f>
        <v>1418.33</v>
      </c>
      <c r="K324" s="57">
        <f>Berechnungsmaske!I333</f>
        <v>1567.54</v>
      </c>
      <c r="L324" s="57">
        <f>Berechnungsmaske!J333</f>
        <v>1145.31</v>
      </c>
      <c r="M324" s="57">
        <f>Berechnungsmaske!K333</f>
        <v>1119.6300000000001</v>
      </c>
    </row>
    <row r="325" spans="1:13" ht="15" customHeight="1" x14ac:dyDescent="0.2">
      <c r="A325" s="37">
        <f>IF(Info!$D$7=2,IF(OR($Q$5&lt;D324,$Q$5&gt;E324),0,"X"),0)</f>
        <v>0</v>
      </c>
      <c r="B325" s="37">
        <f>IF(Info!$D$7=2,IF(OR($O$5&lt;D324,$O$5&gt;E324),0,"X"),0)</f>
        <v>0</v>
      </c>
      <c r="D325" s="57" t="str">
        <f>Berechnungsmaske!D334</f>
        <v/>
      </c>
      <c r="E325" s="57" t="str">
        <f>Berechnungsmaske!E334</f>
        <v/>
      </c>
      <c r="G325" s="57" t="str">
        <f>Berechnungsmaske!F334</f>
        <v>2</v>
      </c>
      <c r="I325" s="57">
        <f>Berechnungsmaske!G334</f>
        <v>1239.5</v>
      </c>
      <c r="J325" s="57">
        <f>Berechnungsmaske!H334</f>
        <v>1270.1500000000001</v>
      </c>
      <c r="K325" s="57">
        <f>Berechnungsmaske!I334</f>
        <v>1403.77</v>
      </c>
      <c r="L325" s="57">
        <f>Berechnungsmaske!J334</f>
        <v>1025.6500000000001</v>
      </c>
      <c r="M325" s="57">
        <f>Berechnungsmaske!K334</f>
        <v>1002.65</v>
      </c>
    </row>
    <row r="326" spans="1:13" ht="15" customHeight="1" x14ac:dyDescent="0.2">
      <c r="A326" s="37">
        <f>IF(Info!$D$7=1,IF(OR($Q$5&lt;D326,$Q$5&gt;E326),0,"X"),0)</f>
        <v>0</v>
      </c>
      <c r="B326" s="37">
        <f>IF(Info!$D$7=1,IF(OR($O$5&lt;D326,$O$5&gt;E326),0,"X"),0)</f>
        <v>0</v>
      </c>
      <c r="D326" s="57">
        <f>Berechnungsmaske!D335</f>
        <v>3190</v>
      </c>
      <c r="E326" s="57">
        <f>Berechnungsmaske!E335</f>
        <v>3209.99</v>
      </c>
      <c r="G326" s="57" t="str">
        <f>Berechnungsmaske!F335</f>
        <v>1</v>
      </c>
      <c r="I326" s="57">
        <f>Berechnungsmaske!G335</f>
        <v>1391.17</v>
      </c>
      <c r="J326" s="57">
        <f>Berechnungsmaske!H335</f>
        <v>1425.51</v>
      </c>
      <c r="K326" s="57">
        <f>Berechnungsmaske!I335</f>
        <v>1574.9</v>
      </c>
      <c r="L326" s="57">
        <f>Berechnungsmaske!J335</f>
        <v>1151.03</v>
      </c>
      <c r="M326" s="57">
        <f>Berechnungsmaske!K335</f>
        <v>1125.4000000000001</v>
      </c>
    </row>
    <row r="327" spans="1:13" ht="15" customHeight="1" x14ac:dyDescent="0.2">
      <c r="A327" s="37">
        <f>IF(Info!$D$7=2,IF(OR($Q$5&lt;D326,$Q$5&gt;E326),0,"X"),0)</f>
        <v>0</v>
      </c>
      <c r="B327" s="37">
        <f>IF(Info!$D$7=2,IF(OR($O$5&lt;D326,$O$5&gt;E326),0,"X"),0)</f>
        <v>0</v>
      </c>
      <c r="D327" s="57" t="str">
        <f>Berechnungsmaske!D336</f>
        <v/>
      </c>
      <c r="E327" s="57" t="str">
        <f>Berechnungsmaske!E336</f>
        <v/>
      </c>
      <c r="G327" s="57" t="str">
        <f>Berechnungsmaske!F336</f>
        <v>2</v>
      </c>
      <c r="I327" s="57">
        <f>Berechnungsmaske!G336</f>
        <v>1245.83</v>
      </c>
      <c r="J327" s="57">
        <f>Berechnungsmaske!H336</f>
        <v>1276.58</v>
      </c>
      <c r="K327" s="57">
        <f>Berechnungsmaske!I336</f>
        <v>1410.36</v>
      </c>
      <c r="L327" s="57">
        <f>Berechnungsmaske!J336</f>
        <v>1030.77</v>
      </c>
      <c r="M327" s="57">
        <f>Berechnungsmaske!K336</f>
        <v>1007.82</v>
      </c>
    </row>
    <row r="328" spans="1:13" ht="15" customHeight="1" x14ac:dyDescent="0.2">
      <c r="A328" s="37">
        <f>IF(Info!$D$7=1,IF(OR($Q$5&lt;D328,$Q$5&gt;E328),0,"X"),0)</f>
        <v>0</v>
      </c>
      <c r="B328" s="37">
        <f>IF(Info!$D$7=1,IF(OR($O$5&lt;D328,$O$5&gt;E328),0,"X"),0)</f>
        <v>0</v>
      </c>
      <c r="D328" s="57">
        <f>Berechnungsmaske!D337</f>
        <v>3210</v>
      </c>
      <c r="E328" s="57">
        <f>Berechnungsmaske!E337</f>
        <v>3229.99</v>
      </c>
      <c r="G328" s="57" t="str">
        <f>Berechnungsmaske!F337</f>
        <v>1</v>
      </c>
      <c r="I328" s="57">
        <f>Berechnungsmaske!G337</f>
        <v>1398.24</v>
      </c>
      <c r="J328" s="57">
        <f>Berechnungsmaske!H337</f>
        <v>1432.64</v>
      </c>
      <c r="K328" s="57">
        <f>Berechnungsmaske!I337</f>
        <v>1582.41</v>
      </c>
      <c r="L328" s="57">
        <f>Berechnungsmaske!J337</f>
        <v>1156.8</v>
      </c>
      <c r="M328" s="57">
        <f>Berechnungsmaske!K337</f>
        <v>1131.17</v>
      </c>
    </row>
    <row r="329" spans="1:13" ht="15" customHeight="1" x14ac:dyDescent="0.2">
      <c r="A329" s="37">
        <f>IF(Info!$D$7=2,IF(OR($Q$5&lt;D328,$Q$5&gt;E328),0,"X"),0)</f>
        <v>0</v>
      </c>
      <c r="B329" s="37">
        <f>IF(Info!$D$7=2,IF(OR($O$5&lt;D328,$O$5&gt;E328),0,"X"),0)</f>
        <v>0</v>
      </c>
      <c r="D329" s="57" t="str">
        <f>Berechnungsmaske!D338</f>
        <v/>
      </c>
      <c r="E329" s="57" t="str">
        <f>Berechnungsmaske!E338</f>
        <v/>
      </c>
      <c r="G329" s="57" t="str">
        <f>Berechnungsmaske!F338</f>
        <v>2</v>
      </c>
      <c r="I329" s="57">
        <f>Berechnungsmaske!G338</f>
        <v>1252.1600000000001</v>
      </c>
      <c r="J329" s="57">
        <f>Berechnungsmaske!H338</f>
        <v>1282.96</v>
      </c>
      <c r="K329" s="57">
        <f>Berechnungsmaske!I338</f>
        <v>1417.08</v>
      </c>
      <c r="L329" s="57">
        <f>Berechnungsmaske!J338</f>
        <v>1035.94</v>
      </c>
      <c r="M329" s="57">
        <f>Berechnungsmaske!K338</f>
        <v>1012.99</v>
      </c>
    </row>
    <row r="330" spans="1:13" ht="15" customHeight="1" x14ac:dyDescent="0.2">
      <c r="A330" s="37">
        <f>IF(Info!$D$7=1,IF(OR($Q$5&lt;D330,$Q$5&gt;E330),0,"X"),0)</f>
        <v>0</v>
      </c>
      <c r="B330" s="37">
        <f>IF(Info!$D$7=1,IF(OR($O$5&lt;D330,$O$5&gt;E330),0,"X"),0)</f>
        <v>0</v>
      </c>
      <c r="D330" s="57">
        <f>Berechnungsmaske!D339</f>
        <v>3230</v>
      </c>
      <c r="E330" s="57">
        <f>Berechnungsmaske!E339</f>
        <v>3249.99</v>
      </c>
      <c r="G330" s="57" t="str">
        <f>Berechnungsmaske!F339</f>
        <v>1</v>
      </c>
      <c r="I330" s="57">
        <f>Berechnungsmaske!G339</f>
        <v>1405.25</v>
      </c>
      <c r="J330" s="57">
        <f>Berechnungsmaske!H339</f>
        <v>1439.83</v>
      </c>
      <c r="K330" s="57">
        <f>Berechnungsmaske!I339</f>
        <v>1589.78</v>
      </c>
      <c r="L330" s="57">
        <f>Berechnungsmaske!J339</f>
        <v>1162.57</v>
      </c>
      <c r="M330" s="57">
        <f>Berechnungsmaske!K339</f>
        <v>1136.94</v>
      </c>
    </row>
    <row r="331" spans="1:13" ht="15" customHeight="1" x14ac:dyDescent="0.2">
      <c r="A331" s="37">
        <f>IF(Info!$D$7=2,IF(OR($Q$5&lt;D330,$Q$5&gt;E330),0,"X"),0)</f>
        <v>0</v>
      </c>
      <c r="B331" s="37">
        <f>IF(Info!$D$7=2,IF(OR($O$5&lt;D330,$O$5&gt;E330),0,"X"),0)</f>
        <v>0</v>
      </c>
      <c r="D331" s="57" t="str">
        <f>Berechnungsmaske!D340</f>
        <v/>
      </c>
      <c r="E331" s="57" t="str">
        <f>Berechnungsmaske!E340</f>
        <v/>
      </c>
      <c r="G331" s="57" t="str">
        <f>Berechnungsmaske!F340</f>
        <v>2</v>
      </c>
      <c r="I331" s="57">
        <f>Berechnungsmaske!G340</f>
        <v>1258.43</v>
      </c>
      <c r="J331" s="57">
        <f>Berechnungsmaske!H340</f>
        <v>1289.4000000000001</v>
      </c>
      <c r="K331" s="57">
        <f>Berechnungsmaske!I340</f>
        <v>1423.69</v>
      </c>
      <c r="L331" s="57">
        <f>Berechnungsmaske!J340</f>
        <v>1041.1099999999999</v>
      </c>
      <c r="M331" s="57">
        <f>Berechnungsmaske!K340</f>
        <v>1018.16</v>
      </c>
    </row>
    <row r="332" spans="1:13" ht="15" customHeight="1" x14ac:dyDescent="0.2">
      <c r="A332" s="37">
        <f>IF(Info!$D$7=1,IF(OR($Q$5&lt;D332,$Q$5&gt;E332),0,"X"),0)</f>
        <v>0</v>
      </c>
      <c r="B332" s="37">
        <f>IF(Info!$D$7=1,IF(OR($O$5&lt;D332,$O$5&gt;E332),0,"X"),0)</f>
        <v>0</v>
      </c>
      <c r="D332" s="57">
        <f>Berechnungsmaske!D341</f>
        <v>3250</v>
      </c>
      <c r="E332" s="57">
        <f>Berechnungsmaske!E341</f>
        <v>3269.99</v>
      </c>
      <c r="G332" s="57" t="str">
        <f>Berechnungsmaske!F341</f>
        <v>1</v>
      </c>
      <c r="I332" s="57">
        <f>Berechnungsmaske!G341</f>
        <v>1412.31</v>
      </c>
      <c r="J332" s="57">
        <f>Berechnungsmaske!H341</f>
        <v>1446.95</v>
      </c>
      <c r="K332" s="57">
        <f>Berechnungsmaske!I341</f>
        <v>1597.29</v>
      </c>
      <c r="L332" s="57">
        <f>Berechnungsmaske!J341</f>
        <v>1168.3399999999999</v>
      </c>
      <c r="M332" s="57">
        <f>Berechnungsmaske!K341</f>
        <v>1142.72</v>
      </c>
    </row>
    <row r="333" spans="1:13" ht="15" customHeight="1" x14ac:dyDescent="0.2">
      <c r="A333" s="37">
        <f>IF(Info!$D$7=2,IF(OR($Q$5&lt;D332,$Q$5&gt;E332),0,"X"),0)</f>
        <v>0</v>
      </c>
      <c r="B333" s="37">
        <f>IF(Info!$D$7=2,IF(OR($O$5&lt;D332,$O$5&gt;E332),0,"X"),0)</f>
        <v>0</v>
      </c>
      <c r="D333" s="57" t="str">
        <f>Berechnungsmaske!D342</f>
        <v/>
      </c>
      <c r="E333" s="57" t="str">
        <f>Berechnungsmaske!E342</f>
        <v/>
      </c>
      <c r="G333" s="57" t="str">
        <f>Berechnungsmaske!F342</f>
        <v>2</v>
      </c>
      <c r="I333" s="57">
        <f>Berechnungsmaske!G342</f>
        <v>1264.76</v>
      </c>
      <c r="J333" s="57">
        <f>Berechnungsmaske!H342</f>
        <v>1295.78</v>
      </c>
      <c r="K333" s="57">
        <f>Berechnungsmaske!I342</f>
        <v>1430.41</v>
      </c>
      <c r="L333" s="57">
        <f>Berechnungsmaske!J342</f>
        <v>1046.27</v>
      </c>
      <c r="M333" s="57">
        <f>Berechnungsmaske!K342</f>
        <v>1023.33</v>
      </c>
    </row>
    <row r="334" spans="1:13" ht="15" customHeight="1" x14ac:dyDescent="0.2">
      <c r="A334" s="37">
        <f>IF(Info!$D$7=1,IF(OR($Q$5&lt;D334,$Q$5&gt;E334),0,"X"),0)</f>
        <v>0</v>
      </c>
      <c r="B334" s="37">
        <f>IF(Info!$D$7=1,IF(OR($O$5&lt;D334,$O$5&gt;E334),0,"X"),0)</f>
        <v>0</v>
      </c>
      <c r="D334" s="57">
        <f>Berechnungsmaske!D343</f>
        <v>3270</v>
      </c>
      <c r="E334" s="57">
        <f>Berechnungsmaske!E343</f>
        <v>3289.99</v>
      </c>
      <c r="G334" s="57" t="str">
        <f>Berechnungsmaske!F343</f>
        <v>1</v>
      </c>
      <c r="I334" s="57">
        <f>Berechnungsmaske!G343</f>
        <v>1419.33</v>
      </c>
      <c r="J334" s="57">
        <f>Berechnungsmaske!H343</f>
        <v>1454.08</v>
      </c>
      <c r="K334" s="57">
        <f>Berechnungsmaske!I343</f>
        <v>1604.66</v>
      </c>
      <c r="L334" s="57">
        <f>Berechnungsmaske!J343</f>
        <v>1174.1099999999999</v>
      </c>
      <c r="M334" s="57">
        <f>Berechnungsmaske!K343</f>
        <v>1148.49</v>
      </c>
    </row>
    <row r="335" spans="1:13" ht="15" customHeight="1" x14ac:dyDescent="0.2">
      <c r="A335" s="37">
        <f>IF(Info!$D$7=2,IF(OR($Q$5&lt;D334,$Q$5&gt;E334),0,"X"),0)</f>
        <v>0</v>
      </c>
      <c r="B335" s="37">
        <f>IF(Info!$D$7=2,IF(OR($O$5&lt;D334,$O$5&gt;E334),0,"X"),0)</f>
        <v>0</v>
      </c>
      <c r="D335" s="57" t="str">
        <f>Berechnungsmaske!D344</f>
        <v/>
      </c>
      <c r="E335" s="57" t="str">
        <f>Berechnungsmaske!E344</f>
        <v/>
      </c>
      <c r="G335" s="57" t="str">
        <f>Berechnungsmaske!F344</f>
        <v>2</v>
      </c>
      <c r="I335" s="57">
        <f>Berechnungsmaske!G344</f>
        <v>1271.04</v>
      </c>
      <c r="J335" s="57">
        <f>Berechnungsmaske!H344</f>
        <v>1302.1600000000001</v>
      </c>
      <c r="K335" s="57">
        <f>Berechnungsmaske!I344</f>
        <v>1437.01</v>
      </c>
      <c r="L335" s="57">
        <f>Berechnungsmaske!J344</f>
        <v>1051.45</v>
      </c>
      <c r="M335" s="57">
        <f>Berechnungsmaske!K344</f>
        <v>1028.5</v>
      </c>
    </row>
    <row r="336" spans="1:13" ht="15" customHeight="1" x14ac:dyDescent="0.2">
      <c r="A336" s="37">
        <f>IF(Info!$D$7=1,IF(OR($Q$5&lt;D336,$Q$5&gt;E336),0,"X"),0)</f>
        <v>0</v>
      </c>
      <c r="B336" s="37">
        <f>IF(Info!$D$7=1,IF(OR($O$5&lt;D336,$O$5&gt;E336),0,"X"),0)</f>
        <v>0</v>
      </c>
      <c r="D336" s="57">
        <f>Berechnungsmaske!D345</f>
        <v>3290</v>
      </c>
      <c r="E336" s="57">
        <f>Berechnungsmaske!E345</f>
        <v>3309.99</v>
      </c>
      <c r="G336" s="57" t="str">
        <f>Berechnungsmaske!F345</f>
        <v>1</v>
      </c>
      <c r="I336" s="57">
        <f>Berechnungsmaske!G345</f>
        <v>1426.34</v>
      </c>
      <c r="J336" s="57">
        <f>Berechnungsmaske!H345</f>
        <v>1461.15</v>
      </c>
      <c r="K336" s="57">
        <f>Berechnungsmaske!I345</f>
        <v>1612.02</v>
      </c>
      <c r="L336" s="57">
        <f>Berechnungsmaske!J345</f>
        <v>1179.82</v>
      </c>
      <c r="M336" s="57">
        <f>Berechnungsmaske!K345</f>
        <v>1154.2</v>
      </c>
    </row>
    <row r="337" spans="1:13" ht="15" customHeight="1" x14ac:dyDescent="0.2">
      <c r="A337" s="37">
        <f>IF(Info!$D$7=2,IF(OR($Q$5&lt;D336,$Q$5&gt;E336),0,"X"),0)</f>
        <v>0</v>
      </c>
      <c r="B337" s="37">
        <f>IF(Info!$D$7=2,IF(OR($O$5&lt;D336,$O$5&gt;E336),0,"X"),0)</f>
        <v>0</v>
      </c>
      <c r="D337" s="57" t="str">
        <f>Berechnungsmaske!D346</f>
        <v/>
      </c>
      <c r="E337" s="57" t="str">
        <f>Berechnungsmaske!E346</f>
        <v/>
      </c>
      <c r="G337" s="57" t="str">
        <f>Berechnungsmaske!F346</f>
        <v>2</v>
      </c>
      <c r="I337" s="57">
        <f>Berechnungsmaske!G346</f>
        <v>1277.32</v>
      </c>
      <c r="J337" s="57">
        <f>Berechnungsmaske!H346</f>
        <v>1308.49</v>
      </c>
      <c r="K337" s="57">
        <f>Berechnungsmaske!I346</f>
        <v>1443.6</v>
      </c>
      <c r="L337" s="57">
        <f>Berechnungsmaske!J346</f>
        <v>1056.56</v>
      </c>
      <c r="M337" s="57">
        <f>Berechnungsmaske!K346</f>
        <v>1033.6099999999999</v>
      </c>
    </row>
    <row r="338" spans="1:13" ht="15" customHeight="1" x14ac:dyDescent="0.2">
      <c r="A338" s="37">
        <f>IF(Info!$D$7=1,IF(OR($Q$5&lt;D338,$Q$5&gt;E338),0,"X"),0)</f>
        <v>0</v>
      </c>
      <c r="B338" s="37">
        <f>IF(Info!$D$7=1,IF(OR($O$5&lt;D338,$O$5&gt;E338),0,"X"),0)</f>
        <v>0</v>
      </c>
      <c r="D338" s="57">
        <f>Berechnungsmaske!D347</f>
        <v>3310</v>
      </c>
      <c r="E338" s="57">
        <f>Berechnungsmaske!E347</f>
        <v>3329.99</v>
      </c>
      <c r="G338" s="57" t="str">
        <f>Berechnungsmaske!F347</f>
        <v>1</v>
      </c>
      <c r="I338" s="57">
        <f>Berechnungsmaske!G347</f>
        <v>1433.34</v>
      </c>
      <c r="J338" s="57">
        <f>Berechnungsmaske!H347</f>
        <v>1468.28</v>
      </c>
      <c r="K338" s="57">
        <f>Berechnungsmaske!I347</f>
        <v>1619.77</v>
      </c>
      <c r="L338" s="57">
        <f>Berechnungsmaske!J347</f>
        <v>1185.5899999999999</v>
      </c>
      <c r="M338" s="57">
        <f>Berechnungsmaske!K347</f>
        <v>1159.97</v>
      </c>
    </row>
    <row r="339" spans="1:13" ht="15" customHeight="1" x14ac:dyDescent="0.2">
      <c r="A339" s="37">
        <f>IF(Info!$D$7=2,IF(OR($Q$5&lt;D338,$Q$5&gt;E338),0,"X"),0)</f>
        <v>0</v>
      </c>
      <c r="B339" s="37">
        <f>IF(Info!$D$7=2,IF(OR($O$5&lt;D338,$O$5&gt;E338),0,"X"),0)</f>
        <v>0</v>
      </c>
      <c r="D339" s="57" t="str">
        <f>Berechnungsmaske!D348</f>
        <v/>
      </c>
      <c r="E339" s="57" t="str">
        <f>Berechnungsmaske!E348</f>
        <v/>
      </c>
      <c r="G339" s="57" t="str">
        <f>Berechnungsmaske!F348</f>
        <v>2</v>
      </c>
      <c r="I339" s="57">
        <f>Berechnungsmaske!G348</f>
        <v>1283.5899999999999</v>
      </c>
      <c r="J339" s="57">
        <f>Berechnungsmaske!H348</f>
        <v>1314.88</v>
      </c>
      <c r="K339" s="57">
        <f>Berechnungsmaske!I348</f>
        <v>1450.54</v>
      </c>
      <c r="L339" s="57">
        <f>Berechnungsmaske!J348</f>
        <v>1061.72</v>
      </c>
      <c r="M339" s="57">
        <f>Berechnungsmaske!K348</f>
        <v>1038.78</v>
      </c>
    </row>
    <row r="340" spans="1:13" ht="15" customHeight="1" x14ac:dyDescent="0.2">
      <c r="A340" s="37">
        <f>IF(Info!$D$7=1,IF(OR($Q$5&lt;D340,$Q$5&gt;E340),0,"X"),0)</f>
        <v>0</v>
      </c>
      <c r="B340" s="37">
        <f>IF(Info!$D$7=1,IF(OR($O$5&lt;D340,$O$5&gt;E340),0,"X"),0)</f>
        <v>0</v>
      </c>
      <c r="D340" s="57">
        <f>Berechnungsmaske!D349</f>
        <v>3330</v>
      </c>
      <c r="E340" s="57">
        <f>Berechnungsmaske!E349</f>
        <v>3349.99</v>
      </c>
      <c r="G340" s="57" t="str">
        <f>Berechnungsmaske!F349</f>
        <v>1</v>
      </c>
      <c r="I340" s="57">
        <f>Berechnungsmaske!G349</f>
        <v>1440.35</v>
      </c>
      <c r="J340" s="57">
        <f>Berechnungsmaske!H349</f>
        <v>1475.41</v>
      </c>
      <c r="K340" s="57">
        <f>Berechnungsmaske!I349</f>
        <v>1627.56</v>
      </c>
      <c r="L340" s="57">
        <f>Berechnungsmaske!J349</f>
        <v>1191.3699999999999</v>
      </c>
      <c r="M340" s="57">
        <f>Berechnungsmaske!K349</f>
        <v>1165.74</v>
      </c>
    </row>
    <row r="341" spans="1:13" ht="15" customHeight="1" x14ac:dyDescent="0.2">
      <c r="A341" s="37">
        <f>IF(Info!$D$7=2,IF(OR($Q$5&lt;D340,$Q$5&gt;E340),0,"X"),0)</f>
        <v>0</v>
      </c>
      <c r="B341" s="37">
        <f>IF(Info!$D$7=2,IF(OR($O$5&lt;D340,$O$5&gt;E340),0,"X"),0)</f>
        <v>0</v>
      </c>
      <c r="D341" s="57" t="str">
        <f>Berechnungsmaske!D350</f>
        <v/>
      </c>
      <c r="E341" s="57" t="str">
        <f>Berechnungsmaske!E350</f>
        <v/>
      </c>
      <c r="G341" s="57" t="str">
        <f>Berechnungsmaske!F350</f>
        <v>2</v>
      </c>
      <c r="I341" s="57">
        <f>Berechnungsmaske!G350</f>
        <v>1289.8699999999999</v>
      </c>
      <c r="J341" s="57">
        <f>Berechnungsmaske!H350</f>
        <v>1321.26</v>
      </c>
      <c r="K341" s="57">
        <f>Berechnungsmaske!I350</f>
        <v>1457.51</v>
      </c>
      <c r="L341" s="57">
        <f>Berechnungsmaske!J350</f>
        <v>1066.9000000000001</v>
      </c>
      <c r="M341" s="57">
        <f>Berechnungsmaske!K350</f>
        <v>1043.95</v>
      </c>
    </row>
    <row r="342" spans="1:13" ht="15" customHeight="1" x14ac:dyDescent="0.2">
      <c r="A342" s="37">
        <f>IF(Info!$D$7=1,IF(OR($Q$5&lt;D342,$Q$5&gt;E342),0,"X"),0)</f>
        <v>0</v>
      </c>
      <c r="B342" s="37">
        <f>IF(Info!$D$7=1,IF(OR($O$5&lt;D342,$O$5&gt;E342),0,"X"),0)</f>
        <v>0</v>
      </c>
      <c r="D342" s="57">
        <f>Berechnungsmaske!D351</f>
        <v>3350</v>
      </c>
      <c r="E342" s="57">
        <f>Berechnungsmaske!E351</f>
        <v>3369.99</v>
      </c>
      <c r="G342" s="57" t="str">
        <f>Berechnungsmaske!F351</f>
        <v>1</v>
      </c>
      <c r="I342" s="57">
        <f>Berechnungsmaske!G351</f>
        <v>1447.36</v>
      </c>
      <c r="J342" s="57">
        <f>Berechnungsmaske!H351</f>
        <v>1482.47</v>
      </c>
      <c r="K342" s="57">
        <f>Berechnungsmaske!I351</f>
        <v>1635.33</v>
      </c>
      <c r="L342" s="57">
        <f>Berechnungsmaske!J351</f>
        <v>1197.1400000000001</v>
      </c>
      <c r="M342" s="57">
        <f>Berechnungsmaske!K351</f>
        <v>1171.52</v>
      </c>
    </row>
    <row r="343" spans="1:13" ht="15" customHeight="1" x14ac:dyDescent="0.2">
      <c r="A343" s="37">
        <f>IF(Info!$D$7=2,IF(OR($Q$5&lt;D342,$Q$5&gt;E342),0,"X"),0)</f>
        <v>0</v>
      </c>
      <c r="B343" s="37">
        <f>IF(Info!$D$7=2,IF(OR($O$5&lt;D342,$O$5&gt;E342),0,"X"),0)</f>
        <v>0</v>
      </c>
      <c r="D343" s="57" t="str">
        <f>Berechnungsmaske!D352</f>
        <v/>
      </c>
      <c r="E343" s="57" t="str">
        <f>Berechnungsmaske!E352</f>
        <v/>
      </c>
      <c r="G343" s="57" t="str">
        <f>Berechnungsmaske!F352</f>
        <v>2</v>
      </c>
      <c r="I343" s="57">
        <f>Berechnungsmaske!G352</f>
        <v>1296.1400000000001</v>
      </c>
      <c r="J343" s="57">
        <f>Berechnungsmaske!H352</f>
        <v>1327.58</v>
      </c>
      <c r="K343" s="57">
        <f>Berechnungsmaske!I352</f>
        <v>1464.47</v>
      </c>
      <c r="L343" s="57">
        <f>Berechnungsmaske!J352</f>
        <v>1072.06</v>
      </c>
      <c r="M343" s="57">
        <f>Berechnungsmaske!K352</f>
        <v>1049.1199999999999</v>
      </c>
    </row>
    <row r="344" spans="1:13" ht="15" customHeight="1" x14ac:dyDescent="0.2">
      <c r="A344" s="37">
        <f>IF(Info!$D$7=1,IF(OR($Q$5&lt;D344,$Q$5&gt;E344),0,"X"),0)</f>
        <v>0</v>
      </c>
      <c r="B344" s="37">
        <f>IF(Info!$D$7=1,IF(OR($O$5&lt;D344,$O$5&gt;E344),0,"X"),0)</f>
        <v>0</v>
      </c>
      <c r="D344" s="57">
        <f>Berechnungsmaske!D353</f>
        <v>3370</v>
      </c>
      <c r="E344" s="57">
        <f>Berechnungsmaske!E353</f>
        <v>3389.99</v>
      </c>
      <c r="G344" s="57" t="str">
        <f>Berechnungsmaske!F353</f>
        <v>1</v>
      </c>
      <c r="I344" s="57">
        <f>Berechnungsmaske!G353</f>
        <v>1454.32</v>
      </c>
      <c r="J344" s="57">
        <f>Berechnungsmaske!H353</f>
        <v>1489.54</v>
      </c>
      <c r="K344" s="57">
        <f>Berechnungsmaske!I353</f>
        <v>1643.22</v>
      </c>
      <c r="L344" s="57">
        <f>Berechnungsmaske!J353</f>
        <v>1202.9100000000001</v>
      </c>
      <c r="M344" s="57">
        <f>Berechnungsmaske!K353</f>
        <v>1177.28</v>
      </c>
    </row>
    <row r="345" spans="1:13" ht="15" customHeight="1" x14ac:dyDescent="0.2">
      <c r="A345" s="37">
        <f>IF(Info!$D$7=2,IF(OR($Q$5&lt;D344,$Q$5&gt;E344),0,"X"),0)</f>
        <v>0</v>
      </c>
      <c r="B345" s="37">
        <f>IF(Info!$D$7=2,IF(OR($O$5&lt;D344,$O$5&gt;E344),0,"X"),0)</f>
        <v>0</v>
      </c>
      <c r="D345" s="57" t="str">
        <f>Berechnungsmaske!D354</f>
        <v/>
      </c>
      <c r="E345" s="57" t="str">
        <f>Berechnungsmaske!E354</f>
        <v/>
      </c>
      <c r="G345" s="57" t="str">
        <f>Berechnungsmaske!F354</f>
        <v>2</v>
      </c>
      <c r="I345" s="57">
        <f>Berechnungsmaske!G354</f>
        <v>1302.3699999999999</v>
      </c>
      <c r="J345" s="57">
        <f>Berechnungsmaske!H354</f>
        <v>1333.91</v>
      </c>
      <c r="K345" s="57">
        <f>Berechnungsmaske!I354</f>
        <v>1471.54</v>
      </c>
      <c r="L345" s="57">
        <f>Berechnungsmaske!J354</f>
        <v>1077.23</v>
      </c>
      <c r="M345" s="57">
        <f>Berechnungsmaske!K354</f>
        <v>1054.28</v>
      </c>
    </row>
    <row r="346" spans="1:13" ht="15" customHeight="1" x14ac:dyDescent="0.2">
      <c r="A346" s="37">
        <f>IF(Info!$D$7=1,IF(OR($Q$5&lt;D346,$Q$5&gt;E346),0,"X"),0)</f>
        <v>0</v>
      </c>
      <c r="B346" s="37">
        <f>IF(Info!$D$7=1,IF(OR($O$5&lt;D346,$O$5&gt;E346),0,"X"),0)</f>
        <v>0</v>
      </c>
      <c r="D346" s="57">
        <f>Berechnungsmaske!D355</f>
        <v>3390</v>
      </c>
      <c r="E346" s="57">
        <f>Berechnungsmaske!E355</f>
        <v>3409.99</v>
      </c>
      <c r="G346" s="57" t="str">
        <f>Berechnungsmaske!F355</f>
        <v>1</v>
      </c>
      <c r="I346" s="57">
        <f>Berechnungsmaske!G355</f>
        <v>1461.32</v>
      </c>
      <c r="J346" s="57">
        <f>Berechnungsmaske!H355</f>
        <v>1496.61</v>
      </c>
      <c r="K346" s="57">
        <f>Berechnungsmaske!I355</f>
        <v>1650.99</v>
      </c>
      <c r="L346" s="57">
        <f>Berechnungsmaske!J355</f>
        <v>1208.68</v>
      </c>
      <c r="M346" s="57">
        <f>Berechnungsmaske!K355</f>
        <v>1183.06</v>
      </c>
    </row>
    <row r="347" spans="1:13" ht="15" customHeight="1" x14ac:dyDescent="0.2">
      <c r="A347" s="37">
        <f>IF(Info!$D$7=2,IF(OR($Q$5&lt;D346,$Q$5&gt;E346),0,"X"),0)</f>
        <v>0</v>
      </c>
      <c r="B347" s="37">
        <f>IF(Info!$D$7=2,IF(OR($O$5&lt;D346,$O$5&gt;E346),0,"X"),0)</f>
        <v>0</v>
      </c>
      <c r="D347" s="57" t="str">
        <f>Berechnungsmaske!D356</f>
        <v/>
      </c>
      <c r="E347" s="57" t="str">
        <f>Berechnungsmaske!E356</f>
        <v/>
      </c>
      <c r="G347" s="57" t="str">
        <f>Berechnungsmaske!F356</f>
        <v>2</v>
      </c>
      <c r="I347" s="57">
        <f>Berechnungsmaske!G356</f>
        <v>1308.6500000000001</v>
      </c>
      <c r="J347" s="57">
        <f>Berechnungsmaske!H356</f>
        <v>1340.24</v>
      </c>
      <c r="K347" s="57">
        <f>Berechnungsmaske!I356</f>
        <v>1478.5</v>
      </c>
      <c r="L347" s="57">
        <f>Berechnungsmaske!J356</f>
        <v>1082.4000000000001</v>
      </c>
      <c r="M347" s="57">
        <f>Berechnungsmaske!K356</f>
        <v>1059.46</v>
      </c>
    </row>
    <row r="348" spans="1:13" ht="15" customHeight="1" x14ac:dyDescent="0.2">
      <c r="A348" s="37">
        <f>IF(Info!$D$7=1,IF(OR($Q$5&lt;D348,$Q$5&gt;E348),0,"X"),0)</f>
        <v>0</v>
      </c>
      <c r="B348" s="37">
        <f>IF(Info!$D$7=1,IF(OR($O$5&lt;D348,$O$5&gt;E348),0,"X"),0)</f>
        <v>0</v>
      </c>
      <c r="D348" s="57">
        <f>Berechnungsmaske!D357</f>
        <v>3410</v>
      </c>
      <c r="E348" s="57">
        <f>Berechnungsmaske!E357</f>
        <v>3429.99</v>
      </c>
      <c r="G348" s="57" t="str">
        <f>Berechnungsmaske!F357</f>
        <v>1</v>
      </c>
      <c r="I348" s="57">
        <f>Berechnungsmaske!G357</f>
        <v>1468.28</v>
      </c>
      <c r="J348" s="57">
        <f>Berechnungsmaske!H357</f>
        <v>1503.67</v>
      </c>
      <c r="K348" s="57">
        <f>Berechnungsmaske!I357</f>
        <v>1658.77</v>
      </c>
      <c r="L348" s="57">
        <f>Berechnungsmaske!J357</f>
        <v>1214.4000000000001</v>
      </c>
      <c r="M348" s="57">
        <f>Berechnungsmaske!K357</f>
        <v>1188.77</v>
      </c>
    </row>
    <row r="349" spans="1:13" ht="15" customHeight="1" x14ac:dyDescent="0.2">
      <c r="A349" s="37">
        <f>IF(Info!$D$7=2,IF(OR($Q$5&lt;D348,$Q$5&gt;E348),0,"X"),0)</f>
        <v>0</v>
      </c>
      <c r="B349" s="37">
        <f>IF(Info!$D$7=2,IF(OR($O$5&lt;D348,$O$5&gt;E348),0,"X"),0)</f>
        <v>0</v>
      </c>
      <c r="D349" s="57" t="str">
        <f>Berechnungsmaske!D358</f>
        <v/>
      </c>
      <c r="E349" s="57" t="str">
        <f>Berechnungsmaske!E358</f>
        <v/>
      </c>
      <c r="G349" s="57" t="str">
        <f>Berechnungsmaske!F358</f>
        <v>2</v>
      </c>
      <c r="I349" s="57">
        <f>Berechnungsmaske!G358</f>
        <v>1314.88</v>
      </c>
      <c r="J349" s="57">
        <f>Berechnungsmaske!H358</f>
        <v>1346.57</v>
      </c>
      <c r="K349" s="57">
        <f>Berechnungsmaske!I358</f>
        <v>1485.47</v>
      </c>
      <c r="L349" s="57">
        <f>Berechnungsmaske!J358</f>
        <v>1087.52</v>
      </c>
      <c r="M349" s="57">
        <f>Berechnungsmaske!K358</f>
        <v>1064.57</v>
      </c>
    </row>
    <row r="350" spans="1:13" ht="15" customHeight="1" x14ac:dyDescent="0.2">
      <c r="A350" s="37">
        <f>IF(Info!$D$7=1,IF(OR($Q$5&lt;D350,$Q$5&gt;E350),0,"X"),0)</f>
        <v>0</v>
      </c>
      <c r="B350" s="37">
        <f>IF(Info!$D$7=1,IF(OR($O$5&lt;D350,$O$5&gt;E350),0,"X"),0)</f>
        <v>0</v>
      </c>
      <c r="D350" s="57">
        <f>Berechnungsmaske!D359</f>
        <v>3430</v>
      </c>
      <c r="E350" s="57">
        <f>Berechnungsmaske!E359</f>
        <v>3449.99</v>
      </c>
      <c r="G350" s="57" t="str">
        <f>Berechnungsmaske!F359</f>
        <v>1</v>
      </c>
      <c r="I350" s="57">
        <f>Berechnungsmaske!G359</f>
        <v>1475.22</v>
      </c>
      <c r="J350" s="57">
        <f>Berechnungsmaske!H359</f>
        <v>1510.68</v>
      </c>
      <c r="K350" s="57">
        <f>Berechnungsmaske!I359</f>
        <v>1666.54</v>
      </c>
      <c r="L350" s="57">
        <f>Berechnungsmaske!J359</f>
        <v>1220.17</v>
      </c>
      <c r="M350" s="57">
        <f>Berechnungsmaske!K359</f>
        <v>1194.54</v>
      </c>
    </row>
    <row r="351" spans="1:13" ht="15" customHeight="1" x14ac:dyDescent="0.2">
      <c r="A351" s="37">
        <f>IF(Info!$D$7=2,IF(OR($Q$5&lt;D350,$Q$5&gt;E350),0,"X"),0)</f>
        <v>0</v>
      </c>
      <c r="B351" s="37">
        <f>IF(Info!$D$7=2,IF(OR($O$5&lt;D350,$O$5&gt;E350),0,"X"),0)</f>
        <v>0</v>
      </c>
      <c r="D351" s="57" t="str">
        <f>Berechnungsmaske!D360</f>
        <v/>
      </c>
      <c r="E351" s="57" t="str">
        <f>Berechnungsmaske!E360</f>
        <v/>
      </c>
      <c r="G351" s="57" t="str">
        <f>Berechnungsmaske!F360</f>
        <v>2</v>
      </c>
      <c r="I351" s="57">
        <f>Berechnungsmaske!G360</f>
        <v>1321.09</v>
      </c>
      <c r="J351" s="57">
        <f>Berechnungsmaske!H360</f>
        <v>1352.85</v>
      </c>
      <c r="K351" s="57">
        <f>Berechnungsmaske!I360</f>
        <v>1492.43</v>
      </c>
      <c r="L351" s="57">
        <f>Berechnungsmaske!J360</f>
        <v>1092.69</v>
      </c>
      <c r="M351" s="57">
        <f>Berechnungsmaske!K360</f>
        <v>1069.74</v>
      </c>
    </row>
    <row r="352" spans="1:13" ht="15" customHeight="1" x14ac:dyDescent="0.2">
      <c r="A352" s="37">
        <f>IF(Info!$D$7=1,IF(OR($Q$5&lt;D352,$Q$5&gt;E352),0,"X"),0)</f>
        <v>0</v>
      </c>
      <c r="B352" s="37">
        <f>IF(Info!$D$7=1,IF(OR($O$5&lt;D352,$O$5&gt;E352),0,"X"),0)</f>
        <v>0</v>
      </c>
      <c r="D352" s="57">
        <f>Berechnungsmaske!D361</f>
        <v>3450</v>
      </c>
      <c r="E352" s="57">
        <f>Berechnungsmaske!E361</f>
        <v>3469.99</v>
      </c>
      <c r="G352" s="57" t="str">
        <f>Berechnungsmaske!F361</f>
        <v>1</v>
      </c>
      <c r="I352" s="57">
        <f>Berechnungsmaske!G361</f>
        <v>1482.17</v>
      </c>
      <c r="J352" s="57">
        <f>Berechnungsmaske!H361</f>
        <v>1517.75</v>
      </c>
      <c r="K352" s="57">
        <f>Berechnungsmaske!I361</f>
        <v>1674.32</v>
      </c>
      <c r="L352" s="57">
        <f>Berechnungsmaske!J361</f>
        <v>1225.94</v>
      </c>
      <c r="M352" s="57">
        <f>Berechnungsmaske!K361</f>
        <v>1200.32</v>
      </c>
    </row>
    <row r="353" spans="1:13" ht="15" customHeight="1" x14ac:dyDescent="0.2">
      <c r="A353" s="37">
        <f>IF(Info!$D$7=2,IF(OR($Q$5&lt;D352,$Q$5&gt;E352),0,"X"),0)</f>
        <v>0</v>
      </c>
      <c r="B353" s="37">
        <f>IF(Info!$D$7=2,IF(OR($O$5&lt;D352,$O$5&gt;E352),0,"X"),0)</f>
        <v>0</v>
      </c>
      <c r="D353" s="57" t="str">
        <f>Berechnungsmaske!D362</f>
        <v/>
      </c>
      <c r="E353" s="57" t="str">
        <f>Berechnungsmaske!E362</f>
        <v/>
      </c>
      <c r="G353" s="57" t="str">
        <f>Berechnungsmaske!F362</f>
        <v>2</v>
      </c>
      <c r="I353" s="57">
        <f>Berechnungsmaske!G362</f>
        <v>1327.32</v>
      </c>
      <c r="J353" s="57">
        <f>Berechnungsmaske!H362</f>
        <v>1359.18</v>
      </c>
      <c r="K353" s="57">
        <f>Berechnungsmaske!I362</f>
        <v>1499.39</v>
      </c>
      <c r="L353" s="57">
        <f>Berechnungsmaske!J362</f>
        <v>1097.8599999999999</v>
      </c>
      <c r="M353" s="57">
        <f>Berechnungsmaske!K362</f>
        <v>1074.9100000000001</v>
      </c>
    </row>
    <row r="354" spans="1:13" ht="15" customHeight="1" x14ac:dyDescent="0.2">
      <c r="A354" s="37">
        <f>IF(Info!$D$7=1,IF(OR($Q$5&lt;D354,$Q$5&gt;E354),0,"X"),0)</f>
        <v>0</v>
      </c>
      <c r="B354" s="37">
        <f>IF(Info!$D$7=1,IF(OR($O$5&lt;D354,$O$5&gt;E354),0,"X"),0)</f>
        <v>0</v>
      </c>
      <c r="D354" s="57">
        <f>Berechnungsmaske!D363</f>
        <v>3470</v>
      </c>
      <c r="E354" s="57">
        <f>Berechnungsmaske!E363</f>
        <v>3489.99</v>
      </c>
      <c r="G354" s="57" t="str">
        <f>Berechnungsmaske!F363</f>
        <v>1</v>
      </c>
      <c r="I354" s="57">
        <f>Berechnungsmaske!G363</f>
        <v>1489.06</v>
      </c>
      <c r="J354" s="57">
        <f>Berechnungsmaske!H363</f>
        <v>1524.76</v>
      </c>
      <c r="K354" s="57">
        <f>Berechnungsmaske!I363</f>
        <v>1682.1</v>
      </c>
      <c r="L354" s="57">
        <f>Berechnungsmaske!J363</f>
        <v>1231.71</v>
      </c>
      <c r="M354" s="57">
        <f>Berechnungsmaske!K363</f>
        <v>1206.0899999999999</v>
      </c>
    </row>
    <row r="355" spans="1:13" ht="15" customHeight="1" x14ac:dyDescent="0.2">
      <c r="A355" s="37">
        <f>IF(Info!$D$7=2,IF(OR($Q$5&lt;D354,$Q$5&gt;E354),0,"X"),0)</f>
        <v>0</v>
      </c>
      <c r="B355" s="37">
        <f>IF(Info!$D$7=2,IF(OR($O$5&lt;D354,$O$5&gt;E354),0,"X"),0)</f>
        <v>0</v>
      </c>
      <c r="D355" s="57" t="str">
        <f>Berechnungsmaske!D364</f>
        <v/>
      </c>
      <c r="E355" s="57" t="str">
        <f>Berechnungsmaske!E364</f>
        <v/>
      </c>
      <c r="G355" s="57" t="str">
        <f>Berechnungsmaske!F364</f>
        <v>2</v>
      </c>
      <c r="I355" s="57">
        <f>Berechnungsmaske!G364</f>
        <v>1333.49</v>
      </c>
      <c r="J355" s="57">
        <f>Berechnungsmaske!H364</f>
        <v>1365.46</v>
      </c>
      <c r="K355" s="57">
        <f>Berechnungsmaske!I364</f>
        <v>1506.35</v>
      </c>
      <c r="L355" s="57">
        <f>Berechnungsmaske!J364</f>
        <v>1103.03</v>
      </c>
      <c r="M355" s="57">
        <f>Berechnungsmaske!K364</f>
        <v>1080.08</v>
      </c>
    </row>
    <row r="356" spans="1:13" ht="15" customHeight="1" x14ac:dyDescent="0.2">
      <c r="A356" s="37">
        <f>IF(Info!$D$7=1,IF(OR($Q$5&lt;D356,$Q$5&gt;E356),0,"X"),0)</f>
        <v>0</v>
      </c>
      <c r="B356" s="37">
        <f>IF(Info!$D$7=1,IF(OR($O$5&lt;D356,$O$5&gt;E356),0,"X"),0)</f>
        <v>0</v>
      </c>
      <c r="D356" s="57">
        <f>Berechnungsmaske!D365</f>
        <v>3490</v>
      </c>
      <c r="E356" s="57">
        <f>Berechnungsmaske!E365</f>
        <v>3509.99</v>
      </c>
      <c r="G356" s="57" t="str">
        <f>Berechnungsmaske!F365</f>
        <v>1</v>
      </c>
      <c r="I356" s="57">
        <f>Berechnungsmaske!G365</f>
        <v>1496.02</v>
      </c>
      <c r="J356" s="57">
        <f>Berechnungsmaske!H365</f>
        <v>1531.77</v>
      </c>
      <c r="K356" s="57">
        <f>Berechnungsmaske!I365</f>
        <v>1689.87</v>
      </c>
      <c r="L356" s="57">
        <f>Berechnungsmaske!J365</f>
        <v>1237.48</v>
      </c>
      <c r="M356" s="57">
        <f>Berechnungsmaske!K365</f>
        <v>1211.8599999999999</v>
      </c>
    </row>
    <row r="357" spans="1:13" ht="15" customHeight="1" x14ac:dyDescent="0.2">
      <c r="A357" s="37">
        <f>IF(Info!$D$7=2,IF(OR($Q$5&lt;D356,$Q$5&gt;E356),0,"X"),0)</f>
        <v>0</v>
      </c>
      <c r="B357" s="37">
        <f>IF(Info!$D$7=2,IF(OR($O$5&lt;D356,$O$5&gt;E356),0,"X"),0)</f>
        <v>0</v>
      </c>
      <c r="D357" s="57" t="str">
        <f>Berechnungsmaske!D366</f>
        <v/>
      </c>
      <c r="E357" s="57" t="str">
        <f>Berechnungsmaske!E366</f>
        <v/>
      </c>
      <c r="G357" s="57" t="str">
        <f>Berechnungsmaske!F366</f>
        <v>2</v>
      </c>
      <c r="I357" s="57">
        <f>Berechnungsmaske!G366</f>
        <v>1339.72</v>
      </c>
      <c r="J357" s="57">
        <f>Berechnungsmaske!H366</f>
        <v>1371.73</v>
      </c>
      <c r="K357" s="57">
        <f>Berechnungsmaske!I366</f>
        <v>1513.31</v>
      </c>
      <c r="L357" s="57">
        <f>Berechnungsmaske!J366</f>
        <v>1108.19</v>
      </c>
      <c r="M357" s="57">
        <f>Berechnungsmaske!K366</f>
        <v>1085.25</v>
      </c>
    </row>
    <row r="358" spans="1:13" ht="15" customHeight="1" x14ac:dyDescent="0.2">
      <c r="A358" s="37">
        <f>IF(Info!$D$7=1,IF(OR($Q$5&lt;D358,$Q$5&gt;E358),0,"X"),0)</f>
        <v>0</v>
      </c>
      <c r="B358" s="37">
        <f>IF(Info!$D$7=1,IF(OR($O$5&lt;D358,$O$5&gt;E358),0,"X"),0)</f>
        <v>0</v>
      </c>
      <c r="D358" s="57">
        <f>Berechnungsmaske!D367</f>
        <v>3510</v>
      </c>
      <c r="E358" s="57">
        <f>Berechnungsmaske!E367</f>
        <v>3529.99</v>
      </c>
      <c r="G358" s="57" t="str">
        <f>Berechnungsmaske!F367</f>
        <v>1</v>
      </c>
      <c r="I358" s="57">
        <f>Berechnungsmaske!G367</f>
        <v>1502.9</v>
      </c>
      <c r="J358" s="57">
        <f>Berechnungsmaske!H367</f>
        <v>1538.78</v>
      </c>
      <c r="K358" s="57">
        <f>Berechnungsmaske!I367</f>
        <v>1697.64</v>
      </c>
      <c r="L358" s="57">
        <f>Berechnungsmaske!J367</f>
        <v>1243.26</v>
      </c>
      <c r="M358" s="57">
        <f>Berechnungsmaske!K367</f>
        <v>1217.6300000000001</v>
      </c>
    </row>
    <row r="359" spans="1:13" ht="15" customHeight="1" x14ac:dyDescent="0.2">
      <c r="A359" s="37">
        <f>IF(Info!$D$7=2,IF(OR($Q$5&lt;D358,$Q$5&gt;E358),0,"X"),0)</f>
        <v>0</v>
      </c>
      <c r="B359" s="37">
        <f>IF(Info!$D$7=2,IF(OR($O$5&lt;D358,$O$5&gt;E358),0,"X"),0)</f>
        <v>0</v>
      </c>
      <c r="D359" s="57" t="str">
        <f>Berechnungsmaske!D368</f>
        <v/>
      </c>
      <c r="E359" s="57" t="str">
        <f>Berechnungsmaske!E368</f>
        <v/>
      </c>
      <c r="G359" s="57" t="str">
        <f>Berechnungsmaske!F368</f>
        <v>2</v>
      </c>
      <c r="I359" s="57">
        <f>Berechnungsmaske!G368</f>
        <v>1345.88</v>
      </c>
      <c r="J359" s="57">
        <f>Berechnungsmaske!H368</f>
        <v>1378.01</v>
      </c>
      <c r="K359" s="57">
        <f>Berechnungsmaske!I368</f>
        <v>1520.27</v>
      </c>
      <c r="L359" s="57">
        <f>Berechnungsmaske!J368</f>
        <v>1113.3699999999999</v>
      </c>
      <c r="M359" s="57">
        <f>Berechnungsmaske!K368</f>
        <v>1090.42</v>
      </c>
    </row>
    <row r="360" spans="1:13" ht="15" customHeight="1" x14ac:dyDescent="0.2">
      <c r="A360" s="37">
        <f>IF(Info!$D$7=1,IF(OR($Q$5&lt;D360,$Q$5&gt;E360),0,"X"),0)</f>
        <v>0</v>
      </c>
      <c r="B360" s="37">
        <f>IF(Info!$D$7=1,IF(OR($O$5&lt;D360,$O$5&gt;E360),0,"X"),0)</f>
        <v>0</v>
      </c>
      <c r="D360" s="57">
        <f>Berechnungsmaske!D369</f>
        <v>3530</v>
      </c>
      <c r="E360" s="57">
        <f>Berechnungsmaske!E369</f>
        <v>3549.99</v>
      </c>
      <c r="G360" s="57" t="str">
        <f>Berechnungsmaske!F369</f>
        <v>1</v>
      </c>
      <c r="I360" s="57">
        <f>Berechnungsmaske!G369</f>
        <v>1509.8</v>
      </c>
      <c r="J360" s="57">
        <f>Berechnungsmaske!H369</f>
        <v>1545.78</v>
      </c>
      <c r="K360" s="57">
        <f>Berechnungsmaske!I369</f>
        <v>1705.42</v>
      </c>
      <c r="L360" s="57">
        <f>Berechnungsmaske!J369</f>
        <v>1249.03</v>
      </c>
      <c r="M360" s="57">
        <f>Berechnungsmaske!K369</f>
        <v>1223.4100000000001</v>
      </c>
    </row>
    <row r="361" spans="1:13" ht="15" customHeight="1" x14ac:dyDescent="0.2">
      <c r="A361" s="37">
        <f>IF(Info!$D$7=2,IF(OR($Q$5&lt;D360,$Q$5&gt;E360),0,"X"),0)</f>
        <v>0</v>
      </c>
      <c r="B361" s="37">
        <f>IF(Info!$D$7=2,IF(OR($O$5&lt;D360,$O$5&gt;E360),0,"X"),0)</f>
        <v>0</v>
      </c>
      <c r="D361" s="57" t="str">
        <f>Berechnungsmaske!D370</f>
        <v/>
      </c>
      <c r="E361" s="57" t="str">
        <f>Berechnungsmaske!E370</f>
        <v/>
      </c>
      <c r="G361" s="57" t="str">
        <f>Berechnungsmaske!F370</f>
        <v>2</v>
      </c>
      <c r="I361" s="57">
        <f>Berechnungsmaske!G370</f>
        <v>1352.06</v>
      </c>
      <c r="J361" s="57">
        <f>Berechnungsmaske!H370</f>
        <v>1384.28</v>
      </c>
      <c r="K361" s="57">
        <f>Berechnungsmaske!I370</f>
        <v>1527.24</v>
      </c>
      <c r="L361" s="57">
        <f>Berechnungsmaske!J370</f>
        <v>1118.53</v>
      </c>
      <c r="M361" s="57">
        <f>Berechnungsmaske!K370</f>
        <v>1095.5899999999999</v>
      </c>
    </row>
    <row r="362" spans="1:13" ht="15" customHeight="1" x14ac:dyDescent="0.2">
      <c r="A362" s="37">
        <f>IF(Info!$D$7=1,IF(OR($Q$5&lt;D362,$Q$5&gt;E362),0,"X"),0)</f>
        <v>0</v>
      </c>
      <c r="B362" s="37">
        <f>IF(Info!$D$7=1,IF(OR($O$5&lt;D362,$O$5&gt;E362),0,"X"),0)</f>
        <v>0</v>
      </c>
      <c r="D362" s="57">
        <f>Berechnungsmaske!D371</f>
        <v>3550</v>
      </c>
      <c r="E362" s="57">
        <f>Berechnungsmaske!E371</f>
        <v>3569.99</v>
      </c>
      <c r="G362" s="57" t="str">
        <f>Berechnungsmaske!F371</f>
        <v>1</v>
      </c>
      <c r="I362" s="57">
        <f>Berechnungsmaske!G371</f>
        <v>1516.69</v>
      </c>
      <c r="J362" s="57">
        <f>Berechnungsmaske!H371</f>
        <v>1552.79</v>
      </c>
      <c r="K362" s="57">
        <f>Berechnungsmaske!I371</f>
        <v>1713.07</v>
      </c>
      <c r="L362" s="57">
        <f>Berechnungsmaske!J371</f>
        <v>1254.8</v>
      </c>
      <c r="M362" s="57">
        <f>Berechnungsmaske!K371</f>
        <v>1229.18</v>
      </c>
    </row>
    <row r="363" spans="1:13" ht="15" customHeight="1" x14ac:dyDescent="0.2">
      <c r="A363" s="37">
        <f>IF(Info!$D$7=2,IF(OR($Q$5&lt;D362,$Q$5&gt;E362),0,"X"),0)</f>
        <v>0</v>
      </c>
      <c r="B363" s="37">
        <f>IF(Info!$D$7=2,IF(OR($O$5&lt;D362,$O$5&gt;E362),0,"X"),0)</f>
        <v>0</v>
      </c>
      <c r="D363" s="57" t="str">
        <f>Berechnungsmaske!D372</f>
        <v/>
      </c>
      <c r="E363" s="57" t="str">
        <f>Berechnungsmaske!E372</f>
        <v/>
      </c>
      <c r="G363" s="57" t="str">
        <f>Berechnungsmaske!F372</f>
        <v>2</v>
      </c>
      <c r="I363" s="57">
        <f>Berechnungsmaske!G372</f>
        <v>1358.23</v>
      </c>
      <c r="J363" s="57">
        <f>Berechnungsmaske!H372</f>
        <v>1390.56</v>
      </c>
      <c r="K363" s="57">
        <f>Berechnungsmaske!I372</f>
        <v>1534.09</v>
      </c>
      <c r="L363" s="57">
        <f>Berechnungsmaske!J372</f>
        <v>1123.7</v>
      </c>
      <c r="M363" s="57">
        <f>Berechnungsmaske!K372</f>
        <v>1100.75</v>
      </c>
    </row>
    <row r="364" spans="1:13" ht="15" customHeight="1" x14ac:dyDescent="0.2">
      <c r="A364" s="37">
        <f>IF(Info!$D$7=1,IF(OR($Q$5&lt;D364,$Q$5&gt;E364),0,"X"),0)</f>
        <v>0</v>
      </c>
      <c r="B364" s="37">
        <f>IF(Info!$D$7=1,IF(OR($O$5&lt;D364,$O$5&gt;E364),0,"X"),0)</f>
        <v>0</v>
      </c>
      <c r="D364" s="57">
        <f>Berechnungsmaske!D373</f>
        <v>3570</v>
      </c>
      <c r="E364" s="57">
        <f>Berechnungsmaske!E373</f>
        <v>3589.99</v>
      </c>
      <c r="G364" s="57" t="str">
        <f>Berechnungsmaske!F373</f>
        <v>1</v>
      </c>
      <c r="I364" s="57">
        <f>Berechnungsmaske!G373</f>
        <v>1523.58</v>
      </c>
      <c r="J364" s="57">
        <f>Berechnungsmaske!H373</f>
        <v>1559.75</v>
      </c>
      <c r="K364" s="57">
        <f>Berechnungsmaske!I373</f>
        <v>1720.85</v>
      </c>
      <c r="L364" s="57">
        <f>Berechnungsmaske!J373</f>
        <v>1260.52</v>
      </c>
      <c r="M364" s="57">
        <f>Berechnungsmaske!K373</f>
        <v>1234.8900000000001</v>
      </c>
    </row>
    <row r="365" spans="1:13" ht="15" customHeight="1" x14ac:dyDescent="0.2">
      <c r="A365" s="37">
        <f>IF(Info!$D$7=2,IF(OR($Q$5&lt;D364,$Q$5&gt;E364),0,"X"),0)</f>
        <v>0</v>
      </c>
      <c r="B365" s="37">
        <f>IF(Info!$D$7=2,IF(OR($O$5&lt;D364,$O$5&gt;E364),0,"X"),0)</f>
        <v>0</v>
      </c>
      <c r="D365" s="57" t="str">
        <f>Berechnungsmaske!D374</f>
        <v/>
      </c>
      <c r="E365" s="57" t="str">
        <f>Berechnungsmaske!E374</f>
        <v/>
      </c>
      <c r="G365" s="57" t="str">
        <f>Berechnungsmaske!F374</f>
        <v>2</v>
      </c>
      <c r="I365" s="57">
        <f>Berechnungsmaske!G374</f>
        <v>1364.4</v>
      </c>
      <c r="J365" s="57">
        <f>Berechnungsmaske!H374</f>
        <v>1396.79</v>
      </c>
      <c r="K365" s="57">
        <f>Berechnungsmaske!I374</f>
        <v>1541.06</v>
      </c>
      <c r="L365" s="57">
        <f>Berechnungsmaske!J374</f>
        <v>1128.82</v>
      </c>
      <c r="M365" s="57">
        <f>Berechnungsmaske!K374</f>
        <v>1105.8699999999999</v>
      </c>
    </row>
    <row r="366" spans="1:13" ht="15" customHeight="1" x14ac:dyDescent="0.2">
      <c r="A366" s="37">
        <f>IF(Info!$D$7=1,IF(OR($Q$5&lt;D366,$Q$5&gt;E366),0,"X"),0)</f>
        <v>0</v>
      </c>
      <c r="B366" s="37">
        <f>IF(Info!$D$7=1,IF(OR($O$5&lt;D366,$O$5&gt;E366),0,"X"),0)</f>
        <v>0</v>
      </c>
      <c r="D366" s="57">
        <f>Berechnungsmaske!D375</f>
        <v>3590</v>
      </c>
      <c r="E366" s="57">
        <f>Berechnungsmaske!E375</f>
        <v>3609.99</v>
      </c>
      <c r="G366" s="57" t="str">
        <f>Berechnungsmaske!F375</f>
        <v>1</v>
      </c>
      <c r="I366" s="57">
        <f>Berechnungsmaske!G375</f>
        <v>1530.47</v>
      </c>
      <c r="J366" s="57">
        <f>Berechnungsmaske!H375</f>
        <v>1566.7</v>
      </c>
      <c r="K366" s="57">
        <f>Berechnungsmaske!I375</f>
        <v>1728.63</v>
      </c>
      <c r="L366" s="57">
        <f>Berechnungsmaske!J375</f>
        <v>1266.29</v>
      </c>
      <c r="M366" s="57">
        <f>Berechnungsmaske!K375</f>
        <v>1240.67</v>
      </c>
    </row>
    <row r="367" spans="1:13" ht="15" customHeight="1" x14ac:dyDescent="0.2">
      <c r="A367" s="37">
        <f>IF(Info!$D$7=2,IF(OR($Q$5&lt;D366,$Q$5&gt;E366),0,"X"),0)</f>
        <v>0</v>
      </c>
      <c r="B367" s="37">
        <f>IF(Info!$D$7=2,IF(OR($O$5&lt;D366,$O$5&gt;E366),0,"X"),0)</f>
        <v>0</v>
      </c>
      <c r="D367" s="57" t="str">
        <f>Berechnungsmaske!D376</f>
        <v/>
      </c>
      <c r="E367" s="57" t="str">
        <f>Berechnungsmaske!E376</f>
        <v/>
      </c>
      <c r="G367" s="57" t="str">
        <f>Berechnungsmaske!F376</f>
        <v>2</v>
      </c>
      <c r="I367" s="57">
        <f>Berechnungsmaske!G376</f>
        <v>1370.57</v>
      </c>
      <c r="J367" s="57">
        <f>Berechnungsmaske!H376</f>
        <v>1403.02</v>
      </c>
      <c r="K367" s="57">
        <f>Berechnungsmaske!I376</f>
        <v>1548.02</v>
      </c>
      <c r="L367" s="57">
        <f>Berechnungsmaske!J376</f>
        <v>1133.99</v>
      </c>
      <c r="M367" s="57">
        <f>Berechnungsmaske!K376</f>
        <v>1111.04</v>
      </c>
    </row>
    <row r="368" spans="1:13" ht="15" customHeight="1" x14ac:dyDescent="0.2">
      <c r="A368" s="37">
        <f>IF(Info!$D$7=1,IF(OR($Q$5&lt;D368,$Q$5&gt;E368),0,"X"),0)</f>
        <v>0</v>
      </c>
      <c r="B368" s="37">
        <f>IF(Info!$D$7=1,IF(OR($O$5&lt;D368,$O$5&gt;E368),0,"X"),0)</f>
        <v>0</v>
      </c>
      <c r="D368" s="57">
        <f>Berechnungsmaske!D377</f>
        <v>3610</v>
      </c>
      <c r="E368" s="57">
        <f>Berechnungsmaske!E377</f>
        <v>3629.99</v>
      </c>
      <c r="G368" s="57" t="str">
        <f>Berechnungsmaske!F377</f>
        <v>1</v>
      </c>
      <c r="I368" s="57">
        <f>Berechnungsmaske!G377</f>
        <v>1537.31</v>
      </c>
      <c r="J368" s="57">
        <f>Berechnungsmaske!H377</f>
        <v>1573.64</v>
      </c>
      <c r="K368" s="57">
        <f>Berechnungsmaske!I377</f>
        <v>1736.4</v>
      </c>
      <c r="L368" s="57">
        <f>Berechnungsmaske!J377</f>
        <v>1272.06</v>
      </c>
      <c r="M368" s="57">
        <f>Berechnungsmaske!K377</f>
        <v>1246.43</v>
      </c>
    </row>
    <row r="369" spans="1:13" ht="15" customHeight="1" x14ac:dyDescent="0.2">
      <c r="A369" s="37">
        <f>IF(Info!$D$7=2,IF(OR($Q$5&lt;D368,$Q$5&gt;E368),0,"X"),0)</f>
        <v>0</v>
      </c>
      <c r="B369" s="37">
        <f>IF(Info!$D$7=2,IF(OR($O$5&lt;D368,$O$5&gt;E368),0,"X"),0)</f>
        <v>0</v>
      </c>
      <c r="D369" s="57" t="str">
        <f>Berechnungsmaske!D378</f>
        <v/>
      </c>
      <c r="E369" s="57" t="str">
        <f>Berechnungsmaske!E378</f>
        <v/>
      </c>
      <c r="G369" s="57" t="str">
        <f>Berechnungsmaske!F378</f>
        <v>2</v>
      </c>
      <c r="I369" s="57">
        <f>Berechnungsmaske!G378</f>
        <v>1376.69</v>
      </c>
      <c r="J369" s="57">
        <f>Berechnungsmaske!H378</f>
        <v>1409.23</v>
      </c>
      <c r="K369" s="57">
        <f>Berechnungsmaske!I378</f>
        <v>1554.98</v>
      </c>
      <c r="L369" s="57">
        <f>Berechnungsmaske!J378</f>
        <v>1139.1600000000001</v>
      </c>
      <c r="M369" s="57">
        <f>Berechnungsmaske!K378</f>
        <v>1116.21</v>
      </c>
    </row>
    <row r="370" spans="1:13" ht="15" customHeight="1" x14ac:dyDescent="0.2">
      <c r="A370" s="37">
        <f>IF(Info!$D$7=1,IF(OR($Q$5&lt;D370,$Q$5&gt;E370),0,"X"),0)</f>
        <v>0</v>
      </c>
      <c r="B370" s="37">
        <f>IF(Info!$D$7=1,IF(OR($O$5&lt;D370,$O$5&gt;E370),0,"X"),0)</f>
        <v>0</v>
      </c>
      <c r="D370" s="57">
        <f>Berechnungsmaske!D379</f>
        <v>3630</v>
      </c>
      <c r="E370" s="57">
        <f>Berechnungsmaske!E379</f>
        <v>3649.99</v>
      </c>
      <c r="G370" s="57" t="str">
        <f>Berechnungsmaske!F379</f>
        <v>1</v>
      </c>
      <c r="I370" s="57">
        <f>Berechnungsmaske!G379</f>
        <v>1544.2</v>
      </c>
      <c r="J370" s="57">
        <f>Berechnungsmaske!H379</f>
        <v>1580.6</v>
      </c>
      <c r="K370" s="57">
        <f>Berechnungsmaske!I379</f>
        <v>1744.06</v>
      </c>
      <c r="L370" s="57">
        <f>Berechnungsmaske!J379</f>
        <v>1277.83</v>
      </c>
      <c r="M370" s="57">
        <f>Berechnungsmaske!K379</f>
        <v>1252.21</v>
      </c>
    </row>
    <row r="371" spans="1:13" ht="15" customHeight="1" x14ac:dyDescent="0.2">
      <c r="A371" s="37">
        <f>IF(Info!$D$7=2,IF(OR($Q$5&lt;D370,$Q$5&gt;E370),0,"X"),0)</f>
        <v>0</v>
      </c>
      <c r="B371" s="37">
        <f>IF(Info!$D$7=2,IF(OR($O$5&lt;D370,$O$5&gt;E370),0,"X"),0)</f>
        <v>0</v>
      </c>
      <c r="D371" s="57" t="str">
        <f>Berechnungsmaske!D380</f>
        <v/>
      </c>
      <c r="E371" s="57" t="str">
        <f>Berechnungsmaske!E380</f>
        <v/>
      </c>
      <c r="G371" s="57" t="str">
        <f>Berechnungsmaske!F380</f>
        <v>2</v>
      </c>
      <c r="I371" s="57">
        <f>Berechnungsmaske!G380</f>
        <v>1382.86</v>
      </c>
      <c r="J371" s="57">
        <f>Berechnungsmaske!H380</f>
        <v>1415.46</v>
      </c>
      <c r="K371" s="57">
        <f>Berechnungsmaske!I380</f>
        <v>1561.84</v>
      </c>
      <c r="L371" s="57">
        <f>Berechnungsmaske!J380</f>
        <v>1144.33</v>
      </c>
      <c r="M371" s="57">
        <f>Berechnungsmaske!K380</f>
        <v>1121.3800000000001</v>
      </c>
    </row>
    <row r="372" spans="1:13" ht="15" customHeight="1" x14ac:dyDescent="0.2">
      <c r="A372" s="37">
        <f>IF(Info!$D$7=1,IF(OR($Q$5&lt;D372,$Q$5&gt;E372),0,"X"),0)</f>
        <v>0</v>
      </c>
      <c r="B372" s="37">
        <f>IF(Info!$D$7=1,IF(OR($O$5&lt;D372,$O$5&gt;E372),0,"X"),0)</f>
        <v>0</v>
      </c>
      <c r="D372" s="57">
        <f>Berechnungsmaske!D381</f>
        <v>3650</v>
      </c>
      <c r="E372" s="57">
        <f>Berechnungsmaske!E381</f>
        <v>3669.99</v>
      </c>
      <c r="G372" s="57" t="str">
        <f>Berechnungsmaske!F381</f>
        <v>1</v>
      </c>
      <c r="I372" s="57">
        <f>Berechnungsmaske!G381</f>
        <v>1551.03</v>
      </c>
      <c r="J372" s="57">
        <f>Berechnungsmaske!H381</f>
        <v>1587.55</v>
      </c>
      <c r="K372" s="57">
        <f>Berechnungsmaske!I381</f>
        <v>1751.83</v>
      </c>
      <c r="L372" s="57">
        <f>Berechnungsmaske!J381</f>
        <v>1283.6099999999999</v>
      </c>
      <c r="M372" s="57">
        <f>Berechnungsmaske!K381</f>
        <v>1257.98</v>
      </c>
    </row>
    <row r="373" spans="1:13" ht="15" customHeight="1" x14ac:dyDescent="0.2">
      <c r="A373" s="37">
        <f>IF(Info!$D$7=2,IF(OR($Q$5&lt;D372,$Q$5&gt;E372),0,"X"),0)</f>
        <v>0</v>
      </c>
      <c r="B373" s="37">
        <f>IF(Info!$D$7=2,IF(OR($O$5&lt;D372,$O$5&gt;E372),0,"X"),0)</f>
        <v>0</v>
      </c>
      <c r="D373" s="57" t="str">
        <f>Berechnungsmaske!D382</f>
        <v/>
      </c>
      <c r="E373" s="57" t="str">
        <f>Berechnungsmaske!E382</f>
        <v/>
      </c>
      <c r="G373" s="57" t="str">
        <f>Berechnungsmaske!F382</f>
        <v>2</v>
      </c>
      <c r="I373" s="57">
        <f>Berechnungsmaske!G382</f>
        <v>1388.98</v>
      </c>
      <c r="J373" s="57">
        <f>Berechnungsmaske!H382</f>
        <v>1421.69</v>
      </c>
      <c r="K373" s="57">
        <f>Berechnungsmaske!I382</f>
        <v>1568.8</v>
      </c>
      <c r="L373" s="57">
        <f>Berechnungsmaske!J382</f>
        <v>1149.5</v>
      </c>
      <c r="M373" s="57">
        <f>Berechnungsmaske!K382</f>
        <v>1126.55</v>
      </c>
    </row>
    <row r="374" spans="1:13" ht="15" customHeight="1" x14ac:dyDescent="0.2">
      <c r="A374" s="37">
        <f>IF(Info!$D$7=1,IF(OR($Q$5&lt;D374,$Q$5&gt;E374),0,"X"),0)</f>
        <v>0</v>
      </c>
      <c r="B374" s="37">
        <f>IF(Info!$D$7=1,IF(OR($O$5&lt;D374,$O$5&gt;E374),0,"X"),0)</f>
        <v>0</v>
      </c>
      <c r="D374" s="57">
        <f>Berechnungsmaske!D383</f>
        <v>3670</v>
      </c>
      <c r="E374" s="57">
        <f>Berechnungsmaske!E383</f>
        <v>3689.99</v>
      </c>
      <c r="G374" s="57" t="str">
        <f>Berechnungsmaske!F383</f>
        <v>1</v>
      </c>
      <c r="I374" s="57">
        <f>Berechnungsmaske!G383</f>
        <v>1557.86</v>
      </c>
      <c r="J374" s="57">
        <f>Berechnungsmaske!H383</f>
        <v>1594.49</v>
      </c>
      <c r="K374" s="57">
        <f>Berechnungsmaske!I383</f>
        <v>1759.61</v>
      </c>
      <c r="L374" s="57">
        <f>Berechnungsmaske!J383</f>
        <v>1289.3699999999999</v>
      </c>
      <c r="M374" s="57">
        <f>Berechnungsmaske!K383</f>
        <v>1263.75</v>
      </c>
    </row>
    <row r="375" spans="1:13" ht="15" customHeight="1" x14ac:dyDescent="0.2">
      <c r="A375" s="37">
        <f>IF(Info!$D$7=2,IF(OR($Q$5&lt;D374,$Q$5&gt;E374),0,"X"),0)</f>
        <v>0</v>
      </c>
      <c r="B375" s="37">
        <f>IF(Info!$D$7=2,IF(OR($O$5&lt;D374,$O$5&gt;E374),0,"X"),0)</f>
        <v>0</v>
      </c>
      <c r="D375" s="57" t="str">
        <f>Berechnungsmaske!D384</f>
        <v/>
      </c>
      <c r="E375" s="57" t="str">
        <f>Berechnungsmaske!E384</f>
        <v/>
      </c>
      <c r="G375" s="57" t="str">
        <f>Berechnungsmaske!F384</f>
        <v>2</v>
      </c>
      <c r="I375" s="57">
        <f>Berechnungsmaske!G384</f>
        <v>1395.1</v>
      </c>
      <c r="J375" s="57">
        <f>Berechnungsmaske!H384</f>
        <v>1427.9</v>
      </c>
      <c r="K375" s="57">
        <f>Berechnungsmaske!I384</f>
        <v>1575.77</v>
      </c>
      <c r="L375" s="57">
        <f>Berechnungsmaske!J384</f>
        <v>1154.6600000000001</v>
      </c>
      <c r="M375" s="57">
        <f>Berechnungsmaske!K384</f>
        <v>1131.72</v>
      </c>
    </row>
    <row r="376" spans="1:13" ht="15" customHeight="1" x14ac:dyDescent="0.2">
      <c r="A376" s="37">
        <f>IF(Info!$D$7=1,IF(OR($Q$5&lt;D376,$Q$5&gt;E376),0,"X"),0)</f>
        <v>0</v>
      </c>
      <c r="B376" s="37">
        <f>IF(Info!$D$7=1,IF(OR($O$5&lt;D376,$O$5&gt;E376),0,"X"),0)</f>
        <v>0</v>
      </c>
      <c r="D376" s="57">
        <f>Berechnungsmaske!D385</f>
        <v>3690</v>
      </c>
      <c r="E376" s="57">
        <f>Berechnungsmaske!E385</f>
        <v>3709.99</v>
      </c>
      <c r="G376" s="57" t="str">
        <f>Berechnungsmaske!F385</f>
        <v>1</v>
      </c>
      <c r="I376" s="57">
        <f>Berechnungsmaske!G385</f>
        <v>1564.64</v>
      </c>
      <c r="J376" s="57">
        <f>Berechnungsmaske!H385</f>
        <v>1601.39</v>
      </c>
      <c r="K376" s="57">
        <f>Berechnungsmaske!I385</f>
        <v>1767.26</v>
      </c>
      <c r="L376" s="57">
        <f>Berechnungsmaske!J385</f>
        <v>1295.08</v>
      </c>
      <c r="M376" s="57">
        <f>Berechnungsmaske!K385</f>
        <v>1269.46</v>
      </c>
    </row>
    <row r="377" spans="1:13" ht="15" customHeight="1" x14ac:dyDescent="0.2">
      <c r="A377" s="37">
        <f>IF(Info!$D$7=2,IF(OR($Q$5&lt;D376,$Q$5&gt;E376),0,"X"),0)</f>
        <v>0</v>
      </c>
      <c r="B377" s="37">
        <f>IF(Info!$D$7=2,IF(OR($O$5&lt;D376,$O$5&gt;E376),0,"X"),0)</f>
        <v>0</v>
      </c>
      <c r="D377" s="57" t="str">
        <f>Berechnungsmaske!D386</f>
        <v/>
      </c>
      <c r="E377" s="57" t="str">
        <f>Berechnungsmaske!E386</f>
        <v/>
      </c>
      <c r="G377" s="57" t="str">
        <f>Berechnungsmaske!F386</f>
        <v>2</v>
      </c>
      <c r="I377" s="57">
        <f>Berechnungsmaske!G386</f>
        <v>1401.17</v>
      </c>
      <c r="J377" s="57">
        <f>Berechnungsmaske!H386</f>
        <v>1434.08</v>
      </c>
      <c r="K377" s="57">
        <f>Berechnungsmaske!I386</f>
        <v>1582.62</v>
      </c>
      <c r="L377" s="57">
        <f>Berechnungsmaske!J386</f>
        <v>1159.78</v>
      </c>
      <c r="M377" s="57">
        <f>Berechnungsmaske!K386</f>
        <v>1136.83</v>
      </c>
    </row>
    <row r="378" spans="1:13" ht="15" customHeight="1" x14ac:dyDescent="0.2">
      <c r="A378" s="37">
        <f>IF(Info!$D$7=1,IF(OR($Q$5&lt;D378,$Q$5&gt;E378),0,"X"),0)</f>
        <v>0</v>
      </c>
      <c r="B378" s="37">
        <f>IF(Info!$D$7=1,IF(OR($O$5&lt;D378,$O$5&gt;E378),0,"X"),0)</f>
        <v>0</v>
      </c>
      <c r="D378" s="57">
        <f>Berechnungsmaske!D387</f>
        <v>3710</v>
      </c>
      <c r="E378" s="57">
        <f>Berechnungsmaske!E387</f>
        <v>3729.99</v>
      </c>
      <c r="G378" s="57" t="str">
        <f>Berechnungsmaske!F387</f>
        <v>1</v>
      </c>
      <c r="I378" s="57">
        <f>Berechnungsmaske!G387</f>
        <v>1571.46</v>
      </c>
      <c r="J378" s="57">
        <f>Berechnungsmaske!H387</f>
        <v>1608.28</v>
      </c>
      <c r="K378" s="57">
        <f>Berechnungsmaske!I387</f>
        <v>1775.04</v>
      </c>
      <c r="L378" s="57">
        <f>Berechnungsmaske!J387</f>
        <v>1300.8599999999999</v>
      </c>
      <c r="M378" s="57">
        <f>Berechnungsmaske!K387</f>
        <v>1275.23</v>
      </c>
    </row>
    <row r="379" spans="1:13" ht="15" customHeight="1" x14ac:dyDescent="0.2">
      <c r="A379" s="37">
        <f>IF(Info!$D$7=2,IF(OR($Q$5&lt;D378,$Q$5&gt;E378),0,"X"),0)</f>
        <v>0</v>
      </c>
      <c r="B379" s="37">
        <f>IF(Info!$D$7=2,IF(OR($O$5&lt;D378,$O$5&gt;E378),0,"X"),0)</f>
        <v>0</v>
      </c>
      <c r="D379" s="57" t="str">
        <f>Berechnungsmaske!D388</f>
        <v/>
      </c>
      <c r="E379" s="57" t="str">
        <f>Berechnungsmaske!E388</f>
        <v/>
      </c>
      <c r="G379" s="57" t="str">
        <f>Berechnungsmaske!F388</f>
        <v>2</v>
      </c>
      <c r="I379" s="57">
        <f>Berechnungsmaske!G388</f>
        <v>1407.28</v>
      </c>
      <c r="J379" s="57">
        <f>Berechnungsmaske!H388</f>
        <v>1440.25</v>
      </c>
      <c r="K379" s="57">
        <f>Berechnungsmaske!I388</f>
        <v>1589.59</v>
      </c>
      <c r="L379" s="57">
        <f>Berechnungsmaske!J388</f>
        <v>1164.95</v>
      </c>
      <c r="M379" s="57">
        <f>Berechnungsmaske!K388</f>
        <v>1142</v>
      </c>
    </row>
    <row r="380" spans="1:13" ht="15" customHeight="1" x14ac:dyDescent="0.2">
      <c r="A380" s="37">
        <f>IF(Info!$D$7=1,IF(OR($Q$5&lt;D380,$Q$5&gt;E380),0,"X"),0)</f>
        <v>0</v>
      </c>
      <c r="B380" s="37">
        <f>IF(Info!$D$7=1,IF(OR($O$5&lt;D380,$O$5&gt;E380),0,"X"),0)</f>
        <v>0</v>
      </c>
      <c r="D380" s="57">
        <f>Berechnungsmaske!D389</f>
        <v>3730</v>
      </c>
      <c r="E380" s="57">
        <f>Berechnungsmaske!E389</f>
        <v>3749.99</v>
      </c>
      <c r="G380" s="57" t="str">
        <f>Berechnungsmaske!F389</f>
        <v>1</v>
      </c>
      <c r="I380" s="57">
        <f>Berechnungsmaske!G389</f>
        <v>1578.24</v>
      </c>
      <c r="J380" s="57">
        <f>Berechnungsmaske!H389</f>
        <v>1615.17</v>
      </c>
      <c r="K380" s="57">
        <f>Berechnungsmaske!I389</f>
        <v>1782.69</v>
      </c>
      <c r="L380" s="57">
        <f>Berechnungsmaske!J389</f>
        <v>1306.6300000000001</v>
      </c>
      <c r="M380" s="57">
        <f>Berechnungsmaske!K389</f>
        <v>1281.01</v>
      </c>
    </row>
    <row r="381" spans="1:13" ht="15" customHeight="1" x14ac:dyDescent="0.2">
      <c r="A381" s="37">
        <f>IF(Info!$D$7=2,IF(OR($Q$5&lt;D380,$Q$5&gt;E380),0,"X"),0)</f>
        <v>0</v>
      </c>
      <c r="B381" s="37">
        <f>IF(Info!$D$7=2,IF(OR($O$5&lt;D380,$O$5&gt;E380),0,"X"),0)</f>
        <v>0</v>
      </c>
      <c r="D381" s="57" t="str">
        <f>Berechnungsmaske!D390</f>
        <v/>
      </c>
      <c r="E381" s="57" t="str">
        <f>Berechnungsmaske!E390</f>
        <v/>
      </c>
      <c r="G381" s="57" t="str">
        <f>Berechnungsmaske!F390</f>
        <v>2</v>
      </c>
      <c r="I381" s="57">
        <f>Berechnungsmaske!G390</f>
        <v>1413.35</v>
      </c>
      <c r="J381" s="57">
        <f>Berechnungsmaske!H390</f>
        <v>1446.42</v>
      </c>
      <c r="K381" s="57">
        <f>Berechnungsmaske!I390</f>
        <v>1596.44</v>
      </c>
      <c r="L381" s="57">
        <f>Berechnungsmaske!J390</f>
        <v>1170.1099999999999</v>
      </c>
      <c r="M381" s="57">
        <f>Berechnungsmaske!K390</f>
        <v>1147.17</v>
      </c>
    </row>
    <row r="382" spans="1:13" ht="15" customHeight="1" x14ac:dyDescent="0.2">
      <c r="A382" s="37">
        <f>IF(Info!$D$7=1,IF(OR($Q$5&lt;D382,$Q$5&gt;E382),0,"X"),0)</f>
        <v>0</v>
      </c>
      <c r="B382" s="37">
        <f>IF(Info!$D$7=1,IF(OR($O$5&lt;D382,$O$5&gt;E382),0,"X"),0)</f>
        <v>0</v>
      </c>
      <c r="D382" s="57">
        <f>Berechnungsmaske!D391</f>
        <v>3750</v>
      </c>
      <c r="E382" s="57">
        <f>Berechnungsmaske!E391</f>
        <v>3769.99</v>
      </c>
      <c r="G382" s="57" t="str">
        <f>Berechnungsmaske!F391</f>
        <v>1</v>
      </c>
      <c r="I382" s="57">
        <f>Berechnungsmaske!G391</f>
        <v>1585.07</v>
      </c>
      <c r="J382" s="57">
        <f>Berechnungsmaske!H391</f>
        <v>1622.06</v>
      </c>
      <c r="K382" s="57">
        <f>Berechnungsmaske!I391</f>
        <v>1790.35</v>
      </c>
      <c r="L382" s="57">
        <f>Berechnungsmaske!J391</f>
        <v>1312.4</v>
      </c>
      <c r="M382" s="57">
        <f>Berechnungsmaske!K391</f>
        <v>1286.78</v>
      </c>
    </row>
    <row r="383" spans="1:13" ht="15" customHeight="1" x14ac:dyDescent="0.2">
      <c r="A383" s="37">
        <f>IF(Info!$D$7=2,IF(OR($Q$5&lt;D382,$Q$5&gt;E382),0,"X"),0)</f>
        <v>0</v>
      </c>
      <c r="B383" s="37">
        <f>IF(Info!$D$7=2,IF(OR($O$5&lt;D382,$O$5&gt;E382),0,"X"),0)</f>
        <v>0</v>
      </c>
      <c r="D383" s="57" t="str">
        <f>Berechnungsmaske!D392</f>
        <v/>
      </c>
      <c r="E383" s="57" t="str">
        <f>Berechnungsmaske!E392</f>
        <v/>
      </c>
      <c r="G383" s="57" t="str">
        <f>Berechnungsmaske!F392</f>
        <v>2</v>
      </c>
      <c r="I383" s="57">
        <f>Berechnungsmaske!G392</f>
        <v>1419.46</v>
      </c>
      <c r="J383" s="57">
        <f>Berechnungsmaske!H392</f>
        <v>1452.59</v>
      </c>
      <c r="K383" s="57">
        <f>Berechnungsmaske!I392</f>
        <v>1603.3</v>
      </c>
      <c r="L383" s="57">
        <f>Berechnungsmaske!J392</f>
        <v>1175.29</v>
      </c>
      <c r="M383" s="57">
        <f>Berechnungsmaske!K392</f>
        <v>1152.3399999999999</v>
      </c>
    </row>
    <row r="384" spans="1:13" ht="15" customHeight="1" x14ac:dyDescent="0.2">
      <c r="A384" s="37">
        <f>IF(Info!$D$7=1,IF(OR($Q$5&lt;D384,$Q$5&gt;E384),0,"X"),0)</f>
        <v>0</v>
      </c>
      <c r="B384" s="37">
        <f>IF(Info!$D$7=1,IF(OR($O$5&lt;D384,$O$5&gt;E384),0,"X"),0)</f>
        <v>0</v>
      </c>
      <c r="D384" s="57">
        <f>Berechnungsmaske!D393</f>
        <v>3770</v>
      </c>
      <c r="E384" s="57">
        <f>Berechnungsmaske!E393</f>
        <v>3789.99</v>
      </c>
      <c r="G384" s="57" t="str">
        <f>Berechnungsmaske!F393</f>
        <v>1</v>
      </c>
      <c r="I384" s="57">
        <f>Berechnungsmaske!G393</f>
        <v>1591.85</v>
      </c>
      <c r="J384" s="57">
        <f>Berechnungsmaske!H393</f>
        <v>1628.95</v>
      </c>
      <c r="K384" s="57">
        <f>Berechnungsmaske!I393</f>
        <v>1798.13</v>
      </c>
      <c r="L384" s="57">
        <f>Berechnungsmaske!J393</f>
        <v>1318.17</v>
      </c>
      <c r="M384" s="57">
        <f>Berechnungsmaske!K393</f>
        <v>1292.55</v>
      </c>
    </row>
    <row r="385" spans="1:13" ht="15" customHeight="1" x14ac:dyDescent="0.2">
      <c r="A385" s="37">
        <f>IF(Info!$D$7=2,IF(OR($Q$5&lt;D384,$Q$5&gt;E384),0,"X"),0)</f>
        <v>0</v>
      </c>
      <c r="B385" s="37">
        <f>IF(Info!$D$7=2,IF(OR($O$5&lt;D384,$O$5&gt;E384),0,"X"),0)</f>
        <v>0</v>
      </c>
      <c r="D385" s="57" t="str">
        <f>Berechnungsmaske!D394</f>
        <v/>
      </c>
      <c r="E385" s="57" t="str">
        <f>Berechnungsmaske!E394</f>
        <v/>
      </c>
      <c r="G385" s="57" t="str">
        <f>Berechnungsmaske!F394</f>
        <v>2</v>
      </c>
      <c r="I385" s="57">
        <f>Berechnungsmaske!G394</f>
        <v>1425.53</v>
      </c>
      <c r="J385" s="57">
        <f>Berechnungsmaske!H394</f>
        <v>1458.76</v>
      </c>
      <c r="K385" s="57">
        <f>Berechnungsmaske!I394</f>
        <v>1610.26</v>
      </c>
      <c r="L385" s="57">
        <f>Berechnungsmaske!J394</f>
        <v>1180.45</v>
      </c>
      <c r="M385" s="57">
        <f>Berechnungsmaske!K394</f>
        <v>1157.51</v>
      </c>
    </row>
    <row r="386" spans="1:13" ht="15" customHeight="1" x14ac:dyDescent="0.2">
      <c r="A386" s="37">
        <f>IF(Info!$D$7=1,IF(OR($Q$5&lt;D386,$Q$5&gt;E386),0,"X"),0)</f>
        <v>0</v>
      </c>
      <c r="B386" s="37">
        <f>IF(Info!$D$7=1,IF(OR($O$5&lt;D386,$O$5&gt;E386),0,"X"),0)</f>
        <v>0</v>
      </c>
      <c r="D386" s="57">
        <f>Berechnungsmaske!D395</f>
        <v>3790</v>
      </c>
      <c r="E386" s="57">
        <f>Berechnungsmaske!E395</f>
        <v>3809.99</v>
      </c>
      <c r="G386" s="57" t="str">
        <f>Berechnungsmaske!F395</f>
        <v>1</v>
      </c>
      <c r="I386" s="57">
        <f>Berechnungsmaske!G395</f>
        <v>1598.62</v>
      </c>
      <c r="J386" s="57">
        <f>Berechnungsmaske!H395</f>
        <v>1635.78</v>
      </c>
      <c r="K386" s="57">
        <f>Berechnungsmaske!I395</f>
        <v>1805.78</v>
      </c>
      <c r="L386" s="57">
        <f>Berechnungsmaske!J395</f>
        <v>1323.95</v>
      </c>
      <c r="M386" s="57">
        <f>Berechnungsmaske!K395</f>
        <v>1298.27</v>
      </c>
    </row>
    <row r="387" spans="1:13" ht="15" customHeight="1" x14ac:dyDescent="0.2">
      <c r="A387" s="37">
        <f>IF(Info!$D$7=2,IF(OR($Q$5&lt;D386,$Q$5&gt;E386),0,"X"),0)</f>
        <v>0</v>
      </c>
      <c r="B387" s="37">
        <f>IF(Info!$D$7=2,IF(OR($O$5&lt;D386,$O$5&gt;E386),0,"X"),0)</f>
        <v>0</v>
      </c>
      <c r="D387" s="57" t="str">
        <f>Berechnungsmaske!D396</f>
        <v/>
      </c>
      <c r="E387" s="57" t="str">
        <f>Berechnungsmaske!E396</f>
        <v/>
      </c>
      <c r="G387" s="57" t="str">
        <f>Berechnungsmaske!F396</f>
        <v>2</v>
      </c>
      <c r="I387" s="57">
        <f>Berechnungsmaske!G396</f>
        <v>1431.6</v>
      </c>
      <c r="J387" s="57">
        <f>Berechnungsmaske!H396</f>
        <v>1464.88</v>
      </c>
      <c r="K387" s="57">
        <f>Berechnungsmaske!I396</f>
        <v>1617.12</v>
      </c>
      <c r="L387" s="57">
        <f>Berechnungsmaske!J396</f>
        <v>1185.6199999999999</v>
      </c>
      <c r="M387" s="57">
        <f>Berechnungsmaske!K396</f>
        <v>1162.6300000000001</v>
      </c>
    </row>
    <row r="388" spans="1:13" ht="15" customHeight="1" x14ac:dyDescent="0.2">
      <c r="A388" s="37">
        <f>IF(Info!$D$7=1,IF(OR($Q$5&lt;D388,$Q$5&gt;E388),0,"X"),0)</f>
        <v>0</v>
      </c>
      <c r="B388" s="37">
        <f>IF(Info!$D$7=1,IF(OR($O$5&lt;D388,$O$5&gt;E388),0,"X"),0)</f>
        <v>0</v>
      </c>
      <c r="D388" s="57">
        <f>Berechnungsmaske!D397</f>
        <v>3810</v>
      </c>
      <c r="E388" s="57">
        <f>Berechnungsmaske!E397</f>
        <v>3829.99</v>
      </c>
      <c r="G388" s="57" t="str">
        <f>Berechnungsmaske!F397</f>
        <v>1</v>
      </c>
      <c r="I388" s="57">
        <f>Berechnungsmaske!G397</f>
        <v>1605.39</v>
      </c>
      <c r="J388" s="57">
        <f>Berechnungsmaske!H397</f>
        <v>1642.67</v>
      </c>
      <c r="K388" s="57">
        <f>Berechnungsmaske!I397</f>
        <v>1813.44</v>
      </c>
      <c r="L388" s="57">
        <f>Berechnungsmaske!J397</f>
        <v>1329.72</v>
      </c>
      <c r="M388" s="57">
        <f>Berechnungsmaske!K397</f>
        <v>1304.03</v>
      </c>
    </row>
    <row r="389" spans="1:13" ht="15" customHeight="1" x14ac:dyDescent="0.2">
      <c r="A389" s="37">
        <f>IF(Info!$D$7=2,IF(OR($Q$5&lt;D388,$Q$5&gt;E388),0,"X"),0)</f>
        <v>0</v>
      </c>
      <c r="B389" s="37">
        <f>IF(Info!$D$7=2,IF(OR($O$5&lt;D388,$O$5&gt;E388),0,"X"),0)</f>
        <v>0</v>
      </c>
      <c r="D389" s="57" t="str">
        <f>Berechnungsmaske!D398</f>
        <v/>
      </c>
      <c r="E389" s="57" t="str">
        <f>Berechnungsmaske!E398</f>
        <v/>
      </c>
      <c r="G389" s="57" t="str">
        <f>Berechnungsmaske!F398</f>
        <v>2</v>
      </c>
      <c r="I389" s="57">
        <f>Berechnungsmaske!G398</f>
        <v>1437.66</v>
      </c>
      <c r="J389" s="57">
        <f>Berechnungsmaske!H398</f>
        <v>1471.05</v>
      </c>
      <c r="K389" s="57">
        <f>Berechnungsmaske!I398</f>
        <v>1623.98</v>
      </c>
      <c r="L389" s="57">
        <f>Berechnungsmaske!J398</f>
        <v>1190.79</v>
      </c>
      <c r="M389" s="57">
        <f>Berechnungsmaske!K398</f>
        <v>1167.79</v>
      </c>
    </row>
    <row r="390" spans="1:13" ht="15" customHeight="1" x14ac:dyDescent="0.2">
      <c r="A390" s="37">
        <f>IF(Info!$D$7=1,IF(OR($Q$5&lt;D390,$Q$5&gt;E390),0,"X"),0)</f>
        <v>0</v>
      </c>
      <c r="B390" s="37">
        <f>IF(Info!$D$7=1,IF(OR($O$5&lt;D390,$O$5&gt;E390),0,"X"),0)</f>
        <v>0</v>
      </c>
      <c r="D390" s="57">
        <f>Berechnungsmaske!D399</f>
        <v>3830</v>
      </c>
      <c r="E390" s="57">
        <f>Berechnungsmaske!E399</f>
        <v>3849.99</v>
      </c>
      <c r="G390" s="57" t="str">
        <f>Berechnungsmaske!F399</f>
        <v>1</v>
      </c>
      <c r="I390" s="57">
        <f>Berechnungsmaske!G399</f>
        <v>1612.11</v>
      </c>
      <c r="J390" s="57">
        <f>Berechnungsmaske!H399</f>
        <v>1649.51</v>
      </c>
      <c r="K390" s="57">
        <f>Berechnungsmaske!I399</f>
        <v>1821.21</v>
      </c>
      <c r="L390" s="57">
        <f>Berechnungsmaske!J399</f>
        <v>1335.49</v>
      </c>
      <c r="M390" s="57">
        <f>Berechnungsmaske!K399</f>
        <v>1309.81</v>
      </c>
    </row>
    <row r="391" spans="1:13" ht="15" customHeight="1" x14ac:dyDescent="0.2">
      <c r="A391" s="37">
        <f>IF(Info!$D$7=2,IF(OR($Q$5&lt;D390,$Q$5&gt;E390),0,"X"),0)</f>
        <v>0</v>
      </c>
      <c r="B391" s="37">
        <f>IF(Info!$D$7=2,IF(OR($O$5&lt;D390,$O$5&gt;E390),0,"X"),0)</f>
        <v>0</v>
      </c>
      <c r="D391" s="57" t="str">
        <f>Berechnungsmaske!D400</f>
        <v/>
      </c>
      <c r="E391" s="57" t="str">
        <f>Berechnungsmaske!E400</f>
        <v/>
      </c>
      <c r="G391" s="57" t="str">
        <f>Berechnungsmaske!F400</f>
        <v>2</v>
      </c>
      <c r="I391" s="57">
        <f>Berechnungsmaske!G400</f>
        <v>1443.68</v>
      </c>
      <c r="J391" s="57">
        <f>Berechnungsmaske!H400</f>
        <v>1477.17</v>
      </c>
      <c r="K391" s="57">
        <f>Berechnungsmaske!I400</f>
        <v>1630.94</v>
      </c>
      <c r="L391" s="57">
        <f>Berechnungsmaske!J400</f>
        <v>1195.96</v>
      </c>
      <c r="M391" s="57">
        <f>Berechnungsmaske!K400</f>
        <v>1172.96</v>
      </c>
    </row>
    <row r="392" spans="1:13" ht="15" customHeight="1" x14ac:dyDescent="0.2">
      <c r="A392" s="37">
        <f>IF(Info!$D$7=1,IF(OR($Q$5&lt;D392,$Q$5&gt;E392),0,"X"),0)</f>
        <v>0</v>
      </c>
      <c r="B392" s="37">
        <f>IF(Info!$D$7=1,IF(OR($O$5&lt;D392,$O$5&gt;E392),0,"X"),0)</f>
        <v>0</v>
      </c>
      <c r="D392" s="57">
        <f>Berechnungsmaske!D401</f>
        <v>3850</v>
      </c>
      <c r="E392" s="57">
        <f>Berechnungsmaske!E401</f>
        <v>3869.99</v>
      </c>
      <c r="G392" s="57" t="str">
        <f>Berechnungsmaske!F401</f>
        <v>1</v>
      </c>
      <c r="I392" s="57">
        <f>Berechnungsmaske!G401</f>
        <v>1618.87</v>
      </c>
      <c r="J392" s="57">
        <f>Berechnungsmaske!H401</f>
        <v>1656.34</v>
      </c>
      <c r="K392" s="57">
        <f>Berechnungsmaske!I401</f>
        <v>1828.87</v>
      </c>
      <c r="L392" s="57">
        <f>Berechnungsmaske!J401</f>
        <v>1341.21</v>
      </c>
      <c r="M392" s="57">
        <f>Berechnungsmaske!K401</f>
        <v>1315.58</v>
      </c>
    </row>
    <row r="393" spans="1:13" ht="15" customHeight="1" x14ac:dyDescent="0.2">
      <c r="A393" s="37">
        <f>IF(Info!$D$7=2,IF(OR($Q$5&lt;D392,$Q$5&gt;E392),0,"X"),0)</f>
        <v>0</v>
      </c>
      <c r="B393" s="37">
        <f>IF(Info!$D$7=2,IF(OR($O$5&lt;D392,$O$5&gt;E392),0,"X"),0)</f>
        <v>0</v>
      </c>
      <c r="D393" s="57" t="str">
        <f>Berechnungsmaske!D402</f>
        <v/>
      </c>
      <c r="E393" s="57" t="str">
        <f>Berechnungsmaske!E402</f>
        <v/>
      </c>
      <c r="G393" s="57" t="str">
        <f>Berechnungsmaske!F402</f>
        <v>2</v>
      </c>
      <c r="I393" s="57">
        <f>Berechnungsmaske!G402</f>
        <v>1449.74</v>
      </c>
      <c r="J393" s="57">
        <f>Berechnungsmaske!H402</f>
        <v>1483.29</v>
      </c>
      <c r="K393" s="57">
        <f>Berechnungsmaske!I402</f>
        <v>1637.8</v>
      </c>
      <c r="L393" s="57">
        <f>Berechnungsmaske!J402</f>
        <v>1201.08</v>
      </c>
      <c r="M393" s="57">
        <f>Berechnungsmaske!K402</f>
        <v>1178.1300000000001</v>
      </c>
    </row>
    <row r="394" spans="1:13" ht="15" customHeight="1" x14ac:dyDescent="0.2">
      <c r="A394" s="37">
        <f>IF(Info!$D$7=1,IF(OR($Q$5&lt;D394,$Q$5&gt;E394),0,"X"),0)</f>
        <v>0</v>
      </c>
      <c r="B394" s="37">
        <f>IF(Info!$D$7=1,IF(OR($O$5&lt;D394,$O$5&gt;E394),0,"X"),0)</f>
        <v>0</v>
      </c>
      <c r="D394" s="57">
        <f>Berechnungsmaske!D403</f>
        <v>3870</v>
      </c>
      <c r="E394" s="57">
        <f>Berechnungsmaske!E403</f>
        <v>3889.99</v>
      </c>
      <c r="G394" s="57" t="str">
        <f>Berechnungsmaske!F403</f>
        <v>1</v>
      </c>
      <c r="I394" s="57">
        <f>Berechnungsmaske!G403</f>
        <v>1625.59</v>
      </c>
      <c r="J394" s="57">
        <f>Berechnungsmaske!H403</f>
        <v>1663.17</v>
      </c>
      <c r="K394" s="57">
        <f>Berechnungsmaske!I403</f>
        <v>1836.52</v>
      </c>
      <c r="L394" s="57">
        <f>Berechnungsmaske!J403</f>
        <v>1346.97</v>
      </c>
      <c r="M394" s="57">
        <f>Berechnungsmaske!K403</f>
        <v>1321.35</v>
      </c>
    </row>
    <row r="395" spans="1:13" ht="15" customHeight="1" x14ac:dyDescent="0.2">
      <c r="A395" s="37">
        <f>IF(Info!$D$7=2,IF(OR($Q$5&lt;D394,$Q$5&gt;E394),0,"X"),0)</f>
        <v>0</v>
      </c>
      <c r="B395" s="37">
        <f>IF(Info!$D$7=2,IF(OR($O$5&lt;D394,$O$5&gt;E394),0,"X"),0)</f>
        <v>0</v>
      </c>
      <c r="D395" s="57" t="str">
        <f>Berechnungsmaske!D404</f>
        <v/>
      </c>
      <c r="E395" s="57" t="str">
        <f>Berechnungsmaske!E404</f>
        <v/>
      </c>
      <c r="G395" s="57" t="str">
        <f>Berechnungsmaske!F404</f>
        <v>2</v>
      </c>
      <c r="I395" s="57">
        <f>Berechnungsmaske!G404</f>
        <v>1455.76</v>
      </c>
      <c r="J395" s="57">
        <f>Berechnungsmaske!H404</f>
        <v>1489.41</v>
      </c>
      <c r="K395" s="57">
        <f>Berechnungsmaske!I404</f>
        <v>1644.65</v>
      </c>
      <c r="L395" s="57">
        <f>Berechnungsmaske!J404</f>
        <v>1206.25</v>
      </c>
      <c r="M395" s="57">
        <f>Berechnungsmaske!K404</f>
        <v>1183.3</v>
      </c>
    </row>
    <row r="396" spans="1:13" ht="15" customHeight="1" x14ac:dyDescent="0.2">
      <c r="A396" s="37">
        <f>IF(Info!$D$7=1,IF(OR($Q$5&lt;D396,$Q$5&gt;E396),0,"X"),0)</f>
        <v>0</v>
      </c>
      <c r="B396" s="37">
        <f>IF(Info!$D$7=1,IF(OR($O$5&lt;D396,$O$5&gt;E396),0,"X"),0)</f>
        <v>0</v>
      </c>
      <c r="D396" s="57">
        <f>Berechnungsmaske!D405</f>
        <v>3890</v>
      </c>
      <c r="E396" s="57">
        <f>Berechnungsmaske!E405</f>
        <v>3909.99</v>
      </c>
      <c r="G396" s="57" t="str">
        <f>Berechnungsmaske!F405</f>
        <v>1</v>
      </c>
      <c r="I396" s="57">
        <f>Berechnungsmaske!G405</f>
        <v>1632.31</v>
      </c>
      <c r="J396" s="57">
        <f>Berechnungsmaske!H405</f>
        <v>1670</v>
      </c>
      <c r="K396" s="57">
        <f>Berechnungsmaske!I405</f>
        <v>1844.19</v>
      </c>
      <c r="L396" s="57">
        <f>Berechnungsmaske!J405</f>
        <v>1352.75</v>
      </c>
      <c r="M396" s="57">
        <f>Berechnungsmaske!K405</f>
        <v>1327.12</v>
      </c>
    </row>
    <row r="397" spans="1:13" ht="15" customHeight="1" x14ac:dyDescent="0.2">
      <c r="A397" s="37">
        <f>IF(Info!$D$7=2,IF(OR($Q$5&lt;D396,$Q$5&gt;E396),0,"X"),0)</f>
        <v>0</v>
      </c>
      <c r="B397" s="37">
        <f>IF(Info!$D$7=2,IF(OR($O$5&lt;D396,$O$5&gt;E396),0,"X"),0)</f>
        <v>0</v>
      </c>
      <c r="D397" s="57" t="str">
        <f>Berechnungsmaske!D406</f>
        <v/>
      </c>
      <c r="E397" s="57" t="str">
        <f>Berechnungsmaske!E406</f>
        <v/>
      </c>
      <c r="G397" s="57" t="str">
        <f>Berechnungsmaske!F406</f>
        <v>2</v>
      </c>
      <c r="I397" s="57">
        <f>Berechnungsmaske!G406</f>
        <v>1461.77</v>
      </c>
      <c r="J397" s="57">
        <f>Berechnungsmaske!H406</f>
        <v>1495.52</v>
      </c>
      <c r="K397" s="57">
        <f>Berechnungsmaske!I406</f>
        <v>1651.51</v>
      </c>
      <c r="L397" s="57">
        <f>Berechnungsmaske!J406</f>
        <v>1211.42</v>
      </c>
      <c r="M397" s="57">
        <f>Berechnungsmaske!K406</f>
        <v>1188.47</v>
      </c>
    </row>
    <row r="398" spans="1:13" ht="15" customHeight="1" x14ac:dyDescent="0.2">
      <c r="A398" s="37">
        <f>IF(Info!$D$7=1,IF(OR($Q$5&lt;D398,$Q$5&gt;E398),0,"X"),0)</f>
        <v>0</v>
      </c>
      <c r="B398" s="37">
        <f>IF(Info!$D$7=1,IF(OR($O$5&lt;D398,$O$5&gt;E398),0,"X"),0)</f>
        <v>0</v>
      </c>
      <c r="D398" s="57">
        <f>Berechnungsmaske!D407</f>
        <v>3910</v>
      </c>
      <c r="E398" s="57">
        <f>Berechnungsmaske!E407</f>
        <v>3929.99</v>
      </c>
      <c r="G398" s="57" t="str">
        <f>Berechnungsmaske!F407</f>
        <v>1</v>
      </c>
      <c r="I398" s="57">
        <f>Berechnungsmaske!G407</f>
        <v>1639.02</v>
      </c>
      <c r="J398" s="57">
        <f>Berechnungsmaske!H407</f>
        <v>1676.78</v>
      </c>
      <c r="K398" s="57">
        <f>Berechnungsmaske!I407</f>
        <v>1851.85</v>
      </c>
      <c r="L398" s="57">
        <f>Berechnungsmaske!J407</f>
        <v>1358.52</v>
      </c>
      <c r="M398" s="57">
        <f>Berechnungsmaske!K407</f>
        <v>1332.9</v>
      </c>
    </row>
    <row r="399" spans="1:13" ht="15" customHeight="1" x14ac:dyDescent="0.2">
      <c r="A399" s="37">
        <f>IF(Info!$D$7=2,IF(OR($Q$5&lt;D398,$Q$5&gt;E398),0,"X"),0)</f>
        <v>0</v>
      </c>
      <c r="B399" s="37">
        <f>IF(Info!$D$7=2,IF(OR($O$5&lt;D398,$O$5&gt;E398),0,"X"),0)</f>
        <v>0</v>
      </c>
      <c r="D399" s="57" t="str">
        <f>Berechnungsmaske!D408</f>
        <v/>
      </c>
      <c r="E399" s="57" t="str">
        <f>Berechnungsmaske!E408</f>
        <v/>
      </c>
      <c r="G399" s="57" t="str">
        <f>Berechnungsmaske!F408</f>
        <v>2</v>
      </c>
      <c r="I399" s="57">
        <f>Berechnungsmaske!G408</f>
        <v>1467.78</v>
      </c>
      <c r="J399" s="57">
        <f>Berechnungsmaske!H408</f>
        <v>1501.6</v>
      </c>
      <c r="K399" s="57">
        <f>Berechnungsmaske!I408</f>
        <v>1658.37</v>
      </c>
      <c r="L399" s="57">
        <f>Berechnungsmaske!J408</f>
        <v>1216.58</v>
      </c>
      <c r="M399" s="57">
        <f>Berechnungsmaske!K408</f>
        <v>1193.6400000000001</v>
      </c>
    </row>
    <row r="400" spans="1:13" ht="15" customHeight="1" x14ac:dyDescent="0.2">
      <c r="A400" s="37">
        <f>IF(Info!$D$7=1,IF(OR($Q$5&lt;D400,$Q$5&gt;E400),0,"X"),0)</f>
        <v>0</v>
      </c>
      <c r="B400" s="37">
        <f>IF(Info!$D$7=1,IF(OR($O$5&lt;D400,$O$5&gt;E400),0,"X"),0)</f>
        <v>0</v>
      </c>
      <c r="D400" s="57">
        <f>Berechnungsmaske!D409</f>
        <v>3930</v>
      </c>
      <c r="E400" s="57">
        <f>Berechnungsmaske!E409</f>
        <v>3949.99</v>
      </c>
      <c r="G400" s="57" t="str">
        <f>Berechnungsmaske!F409</f>
        <v>1</v>
      </c>
      <c r="I400" s="57">
        <f>Berechnungsmaske!G409</f>
        <v>1645.74</v>
      </c>
      <c r="J400" s="57">
        <f>Berechnungsmaske!H409</f>
        <v>1683.61</v>
      </c>
      <c r="K400" s="57">
        <f>Berechnungsmaske!I409</f>
        <v>1859.5</v>
      </c>
      <c r="L400" s="57">
        <f>Berechnungsmaske!J409</f>
        <v>1364.29</v>
      </c>
      <c r="M400" s="57">
        <f>Berechnungsmaske!K409</f>
        <v>1338.67</v>
      </c>
    </row>
    <row r="401" spans="1:13" ht="15" customHeight="1" x14ac:dyDescent="0.2">
      <c r="A401" s="37">
        <f>IF(Info!$D$7=2,IF(OR($Q$5&lt;D400,$Q$5&gt;E400),0,"X"),0)</f>
        <v>0</v>
      </c>
      <c r="B401" s="37">
        <f>IF(Info!$D$7=2,IF(OR($O$5&lt;D400,$O$5&gt;E400),0,"X"),0)</f>
        <v>0</v>
      </c>
      <c r="D401" s="57" t="str">
        <f>Berechnungsmaske!D410</f>
        <v/>
      </c>
      <c r="E401" s="57" t="str">
        <f>Berechnungsmaske!E410</f>
        <v/>
      </c>
      <c r="G401" s="57" t="str">
        <f>Berechnungsmaske!F410</f>
        <v>2</v>
      </c>
      <c r="I401" s="57">
        <f>Berechnungsmaske!G410</f>
        <v>1473.8</v>
      </c>
      <c r="J401" s="57">
        <f>Berechnungsmaske!H410</f>
        <v>1507.71</v>
      </c>
      <c r="K401" s="57">
        <f>Berechnungsmaske!I410</f>
        <v>1665.22</v>
      </c>
      <c r="L401" s="57">
        <f>Berechnungsmaske!J410</f>
        <v>1221.76</v>
      </c>
      <c r="M401" s="57">
        <f>Berechnungsmaske!K410</f>
        <v>1198.81</v>
      </c>
    </row>
    <row r="402" spans="1:13" ht="15" customHeight="1" x14ac:dyDescent="0.2">
      <c r="A402" s="37">
        <f>IF(Info!$D$7=1,IF(OR($Q$5&lt;D402,$Q$5&gt;E402),0,"X"),0)</f>
        <v>0</v>
      </c>
      <c r="B402" s="37">
        <f>IF(Info!$D$7=1,IF(OR($O$5&lt;D402,$O$5&gt;E402),0,"X"),0)</f>
        <v>0</v>
      </c>
      <c r="D402" s="57">
        <f>Berechnungsmaske!D411</f>
        <v>3950</v>
      </c>
      <c r="E402" s="57">
        <f>Berechnungsmaske!E411</f>
        <v>3969.99</v>
      </c>
      <c r="G402" s="57" t="str">
        <f>Berechnungsmaske!F411</f>
        <v>1</v>
      </c>
      <c r="I402" s="57">
        <f>Berechnungsmaske!G411</f>
        <v>1652.39</v>
      </c>
      <c r="J402" s="57">
        <f>Berechnungsmaske!H411</f>
        <v>1690.39</v>
      </c>
      <c r="K402" s="57">
        <f>Berechnungsmaske!I411</f>
        <v>1867.16</v>
      </c>
      <c r="L402" s="57">
        <f>Berechnungsmaske!J411</f>
        <v>1370.01</v>
      </c>
      <c r="M402" s="57">
        <f>Berechnungsmaske!K411</f>
        <v>1344.38</v>
      </c>
    </row>
    <row r="403" spans="1:13" ht="15" customHeight="1" x14ac:dyDescent="0.2">
      <c r="A403" s="37">
        <f>IF(Info!$D$7=2,IF(OR($Q$5&lt;D402,$Q$5&gt;E402),0,"X"),0)</f>
        <v>0</v>
      </c>
      <c r="B403" s="37">
        <f>IF(Info!$D$7=2,IF(OR($O$5&lt;D402,$O$5&gt;E402),0,"X"),0)</f>
        <v>0</v>
      </c>
      <c r="D403" s="57" t="str">
        <f>Berechnungsmaske!D412</f>
        <v/>
      </c>
      <c r="E403" s="57" t="str">
        <f>Berechnungsmaske!E412</f>
        <v/>
      </c>
      <c r="G403" s="57" t="str">
        <f>Berechnungsmaske!F412</f>
        <v>2</v>
      </c>
      <c r="I403" s="57">
        <f>Berechnungsmaske!G412</f>
        <v>1479.76</v>
      </c>
      <c r="J403" s="57">
        <f>Berechnungsmaske!H412</f>
        <v>1513.78</v>
      </c>
      <c r="K403" s="57">
        <f>Berechnungsmaske!I412</f>
        <v>1672.08</v>
      </c>
      <c r="L403" s="57">
        <f>Berechnungsmaske!J412</f>
        <v>1226.8699999999999</v>
      </c>
      <c r="M403" s="57">
        <f>Berechnungsmaske!K412</f>
        <v>1203.92</v>
      </c>
    </row>
    <row r="404" spans="1:13" ht="15" customHeight="1" x14ac:dyDescent="0.2">
      <c r="A404" s="37">
        <f>IF(Info!$D$7=1,IF(OR($Q$5&lt;D404,$Q$5&gt;E404),0,"X"),0)</f>
        <v>0</v>
      </c>
      <c r="B404" s="37">
        <f>IF(Info!$D$7=1,IF(OR($O$5&lt;D404,$O$5&gt;E404),0,"X"),0)</f>
        <v>0</v>
      </c>
      <c r="D404" s="57">
        <f>Berechnungsmaske!D413</f>
        <v>3970</v>
      </c>
      <c r="E404" s="57">
        <f>Berechnungsmaske!E413</f>
        <v>3989.99</v>
      </c>
      <c r="G404" s="57" t="str">
        <f>Berechnungsmaske!F413</f>
        <v>1</v>
      </c>
      <c r="I404" s="57">
        <f>Berechnungsmaske!G413</f>
        <v>1659.11</v>
      </c>
      <c r="J404" s="57">
        <f>Berechnungsmaske!H413</f>
        <v>1697.16</v>
      </c>
      <c r="K404" s="57">
        <f>Berechnungsmaske!I413</f>
        <v>1874.81</v>
      </c>
      <c r="L404" s="57">
        <f>Berechnungsmaske!J413</f>
        <v>1375.78</v>
      </c>
      <c r="M404" s="57">
        <f>Berechnungsmaske!K413</f>
        <v>1350.16</v>
      </c>
    </row>
    <row r="405" spans="1:13" ht="15" customHeight="1" x14ac:dyDescent="0.2">
      <c r="A405" s="37">
        <f>IF(Info!$D$7=2,IF(OR($Q$5&lt;D404,$Q$5&gt;E404),0,"X"),0)</f>
        <v>0</v>
      </c>
      <c r="B405" s="37">
        <f>IF(Info!$D$7=2,IF(OR($O$5&lt;D404,$O$5&gt;E404),0,"X"),0)</f>
        <v>0</v>
      </c>
      <c r="D405" s="57" t="str">
        <f>Berechnungsmaske!D414</f>
        <v/>
      </c>
      <c r="E405" s="57" t="str">
        <f>Berechnungsmaske!E414</f>
        <v/>
      </c>
      <c r="G405" s="57" t="str">
        <f>Berechnungsmaske!F414</f>
        <v>2</v>
      </c>
      <c r="I405" s="57">
        <f>Berechnungsmaske!G414</f>
        <v>1485.77</v>
      </c>
      <c r="J405" s="57">
        <f>Berechnungsmaske!H414</f>
        <v>1519.84</v>
      </c>
      <c r="K405" s="57">
        <f>Berechnungsmaske!I414</f>
        <v>1678.94</v>
      </c>
      <c r="L405" s="57">
        <f>Berechnungsmaske!J414</f>
        <v>1232.04</v>
      </c>
      <c r="M405" s="57">
        <f>Berechnungsmaske!K414</f>
        <v>1209.0999999999999</v>
      </c>
    </row>
    <row r="406" spans="1:13" ht="15" customHeight="1" x14ac:dyDescent="0.2">
      <c r="A406" s="37">
        <f>IF(Info!$D$7=1,IF(OR($Q$5&lt;D406,$Q$5&gt;E406),0,"X"),0)</f>
        <v>0</v>
      </c>
      <c r="B406" s="37">
        <f>IF(Info!$D$7=1,IF(OR($O$5&lt;D406,$O$5&gt;E406),0,"X"),0)</f>
        <v>0</v>
      </c>
      <c r="D406" s="57">
        <f>Berechnungsmaske!D415</f>
        <v>3990</v>
      </c>
      <c r="E406" s="57">
        <f>Berechnungsmaske!E415</f>
        <v>4009.99</v>
      </c>
      <c r="G406" s="57" t="str">
        <f>Berechnungsmaske!F415</f>
        <v>1</v>
      </c>
      <c r="I406" s="57">
        <f>Berechnungsmaske!G415</f>
        <v>1665.76</v>
      </c>
      <c r="J406" s="57">
        <f>Berechnungsmaske!H415</f>
        <v>1703.93</v>
      </c>
      <c r="K406" s="57">
        <f>Berechnungsmaske!I415</f>
        <v>1882.47</v>
      </c>
      <c r="L406" s="57">
        <f>Berechnungsmaske!J415</f>
        <v>1381.55</v>
      </c>
      <c r="M406" s="57">
        <f>Berechnungsmaske!K415</f>
        <v>1355.93</v>
      </c>
    </row>
    <row r="407" spans="1:13" ht="15" customHeight="1" x14ac:dyDescent="0.2">
      <c r="A407" s="37">
        <f>IF(Info!$D$7=2,IF(OR($Q$5&lt;D406,$Q$5&gt;E406),0,"X"),0)</f>
        <v>0</v>
      </c>
      <c r="B407" s="37">
        <f>IF(Info!$D$7=2,IF(OR($O$5&lt;D406,$O$5&gt;E406),0,"X"),0)</f>
        <v>0</v>
      </c>
      <c r="D407" s="57" t="str">
        <f>Berechnungsmaske!D416</f>
        <v/>
      </c>
      <c r="E407" s="57" t="str">
        <f>Berechnungsmaske!E416</f>
        <v/>
      </c>
      <c r="G407" s="57" t="str">
        <f>Berechnungsmaske!F416</f>
        <v>2</v>
      </c>
      <c r="I407" s="57">
        <f>Berechnungsmaske!G416</f>
        <v>1491.73</v>
      </c>
      <c r="J407" s="57">
        <f>Berechnungsmaske!H416</f>
        <v>1525.91</v>
      </c>
      <c r="K407" s="57">
        <f>Berechnungsmaske!I416</f>
        <v>1685.79</v>
      </c>
      <c r="L407" s="57">
        <f>Berechnungsmaske!J416</f>
        <v>1237.21</v>
      </c>
      <c r="M407" s="57">
        <f>Berechnungsmaske!K416</f>
        <v>1214.26</v>
      </c>
    </row>
    <row r="408" spans="1:13" ht="15" customHeight="1" x14ac:dyDescent="0.2">
      <c r="A408" s="37">
        <f>IF(Info!$D$7=1,IF(OR($Q$5&lt;D408,$Q$5&gt;E408),0,"X"),0)</f>
        <v>0</v>
      </c>
      <c r="B408" s="37">
        <f>IF(Info!$D$7=1,IF(OR($O$5&lt;D408,$O$5&gt;E408),0,"X"),0)</f>
        <v>0</v>
      </c>
      <c r="D408" s="57">
        <f>Berechnungsmaske!D417</f>
        <v>4010</v>
      </c>
      <c r="E408" s="57">
        <f>Berechnungsmaske!E417</f>
        <v>4029.99</v>
      </c>
      <c r="G408" s="57" t="str">
        <f>Berechnungsmaske!F417</f>
        <v>1</v>
      </c>
      <c r="I408" s="57">
        <f>Berechnungsmaske!G417</f>
        <v>1672.42</v>
      </c>
      <c r="J408" s="57">
        <f>Berechnungsmaske!H417</f>
        <v>1710.64</v>
      </c>
      <c r="K408" s="57">
        <f>Berechnungsmaske!I417</f>
        <v>1890.13</v>
      </c>
      <c r="L408" s="57">
        <f>Berechnungsmaske!J417</f>
        <v>1387.32</v>
      </c>
      <c r="M408" s="57">
        <f>Berechnungsmaske!K417</f>
        <v>1361.7</v>
      </c>
    </row>
    <row r="409" spans="1:13" ht="15" customHeight="1" x14ac:dyDescent="0.2">
      <c r="A409" s="37">
        <f>IF(Info!$D$7=2,IF(OR($Q$5&lt;D408,$Q$5&gt;E408),0,"X"),0)</f>
        <v>0</v>
      </c>
      <c r="B409" s="37">
        <f>IF(Info!$D$7=2,IF(OR($O$5&lt;D408,$O$5&gt;E408),0,"X"),0)</f>
        <v>0</v>
      </c>
      <c r="D409" s="57" t="str">
        <f>Berechnungsmaske!D418</f>
        <v/>
      </c>
      <c r="E409" s="57" t="str">
        <f>Berechnungsmaske!E418</f>
        <v/>
      </c>
      <c r="G409" s="57" t="str">
        <f>Berechnungsmaske!F418</f>
        <v>2</v>
      </c>
      <c r="I409" s="57">
        <f>Berechnungsmaske!G418</f>
        <v>1497.69</v>
      </c>
      <c r="J409" s="57">
        <f>Berechnungsmaske!H418</f>
        <v>1531.92</v>
      </c>
      <c r="K409" s="57">
        <f>Berechnungsmaske!I418</f>
        <v>1692.65</v>
      </c>
      <c r="L409" s="57">
        <f>Berechnungsmaske!J418</f>
        <v>1242.3800000000001</v>
      </c>
      <c r="M409" s="57">
        <f>Berechnungsmaske!K418</f>
        <v>1219.43</v>
      </c>
    </row>
    <row r="410" spans="1:13" ht="15" customHeight="1" x14ac:dyDescent="0.2">
      <c r="A410" s="37">
        <f>IF(Info!$D$7=1,IF(OR($Q$5&lt;D410,$Q$5&gt;E410),0,"X"),0)</f>
        <v>0</v>
      </c>
      <c r="B410" s="37">
        <f>IF(Info!$D$7=1,IF(OR($O$5&lt;D410,$O$5&gt;E410),0,"X"),0)</f>
        <v>0</v>
      </c>
      <c r="D410" s="57">
        <f>Berechnungsmaske!D419</f>
        <v>4030</v>
      </c>
      <c r="E410" s="57">
        <f>Berechnungsmaske!E419</f>
        <v>4049.99</v>
      </c>
      <c r="G410" s="57" t="str">
        <f>Berechnungsmaske!F419</f>
        <v>1</v>
      </c>
      <c r="I410" s="57">
        <f>Berechnungsmaske!G419</f>
        <v>1679.07</v>
      </c>
      <c r="J410" s="57">
        <f>Berechnungsmaske!H419</f>
        <v>1717.42</v>
      </c>
      <c r="K410" s="57">
        <f>Berechnungsmaske!I419</f>
        <v>1897.79</v>
      </c>
      <c r="L410" s="57">
        <f>Berechnungsmaske!J419</f>
        <v>1393.1</v>
      </c>
      <c r="M410" s="57">
        <f>Berechnungsmaske!K419</f>
        <v>1367.47</v>
      </c>
    </row>
    <row r="411" spans="1:13" ht="15" customHeight="1" x14ac:dyDescent="0.2">
      <c r="A411" s="37">
        <f>IF(Info!$D$7=2,IF(OR($Q$5&lt;D410,$Q$5&gt;E410),0,"X"),0)</f>
        <v>0</v>
      </c>
      <c r="B411" s="37">
        <f>IF(Info!$D$7=2,IF(OR($O$5&lt;D410,$O$5&gt;E410),0,"X"),0)</f>
        <v>0</v>
      </c>
      <c r="D411" s="57" t="str">
        <f>Berechnungsmaske!D420</f>
        <v/>
      </c>
      <c r="E411" s="57" t="str">
        <f>Berechnungsmaske!E420</f>
        <v/>
      </c>
      <c r="G411" s="57" t="str">
        <f>Berechnungsmaske!F420</f>
        <v>2</v>
      </c>
      <c r="I411" s="57">
        <f>Berechnungsmaske!G420</f>
        <v>1503.65</v>
      </c>
      <c r="J411" s="57">
        <f>Berechnungsmaske!H420</f>
        <v>1537.99</v>
      </c>
      <c r="K411" s="57">
        <f>Berechnungsmaske!I420</f>
        <v>1699.51</v>
      </c>
      <c r="L411" s="57">
        <f>Berechnungsmaske!J420</f>
        <v>1247.55</v>
      </c>
      <c r="M411" s="57">
        <f>Berechnungsmaske!K420</f>
        <v>1224.5999999999999</v>
      </c>
    </row>
    <row r="412" spans="1:13" ht="15" customHeight="1" x14ac:dyDescent="0.2">
      <c r="A412" s="37">
        <f>IF(Info!$D$7=1,IF(OR($Q$5&lt;D412,$Q$5&gt;E412),0,"X"),0)</f>
        <v>0</v>
      </c>
      <c r="B412" s="37">
        <f>IF(Info!$D$7=1,IF(OR($O$5&lt;D412,$O$5&gt;E412),0,"X"),0)</f>
        <v>0</v>
      </c>
      <c r="D412" s="57">
        <f>Berechnungsmaske!D421</f>
        <v>4050</v>
      </c>
      <c r="E412" s="57">
        <f>Berechnungsmaske!E421</f>
        <v>4069.99</v>
      </c>
      <c r="G412" s="57" t="str">
        <f>Berechnungsmaske!F421</f>
        <v>1</v>
      </c>
      <c r="I412" s="57">
        <f>Berechnungsmaske!G421</f>
        <v>1685.73</v>
      </c>
      <c r="J412" s="57">
        <f>Berechnungsmaske!H421</f>
        <v>1724.2</v>
      </c>
      <c r="K412" s="57">
        <f>Berechnungsmaske!I421</f>
        <v>1905.33</v>
      </c>
      <c r="L412" s="57">
        <f>Berechnungsmaske!J421</f>
        <v>1398.87</v>
      </c>
      <c r="M412" s="57">
        <f>Berechnungsmaske!K421</f>
        <v>1373.25</v>
      </c>
    </row>
    <row r="413" spans="1:13" ht="15" customHeight="1" x14ac:dyDescent="0.2">
      <c r="A413" s="37">
        <f>IF(Info!$D$7=2,IF(OR($Q$5&lt;D412,$Q$5&gt;E412),0,"X"),0)</f>
        <v>0</v>
      </c>
      <c r="B413" s="37">
        <f>IF(Info!$D$7=2,IF(OR($O$5&lt;D412,$O$5&gt;E412),0,"X"),0)</f>
        <v>0</v>
      </c>
      <c r="D413" s="57" t="str">
        <f>Berechnungsmaske!D422</f>
        <v/>
      </c>
      <c r="E413" s="57" t="str">
        <f>Berechnungsmaske!E422</f>
        <v/>
      </c>
      <c r="G413" s="57" t="str">
        <f>Berechnungsmaske!F422</f>
        <v>2</v>
      </c>
      <c r="I413" s="57">
        <f>Berechnungsmaske!G422</f>
        <v>1509.61</v>
      </c>
      <c r="J413" s="57">
        <f>Berechnungsmaske!H422</f>
        <v>1544.06</v>
      </c>
      <c r="K413" s="57">
        <f>Berechnungsmaske!I422</f>
        <v>1706.26</v>
      </c>
      <c r="L413" s="57">
        <f>Berechnungsmaske!J422</f>
        <v>1252.72</v>
      </c>
      <c r="M413" s="57">
        <f>Berechnungsmaske!K422</f>
        <v>1229.77</v>
      </c>
    </row>
    <row r="414" spans="1:13" ht="15" customHeight="1" x14ac:dyDescent="0.2">
      <c r="A414" s="37">
        <f>IF(Info!$D$7=1,IF(OR($Q$5&lt;D414,$Q$5&gt;E414),0,"X"),0)</f>
        <v>0</v>
      </c>
      <c r="B414" s="37">
        <f>IF(Info!$D$7=1,IF(OR($O$5&lt;D414,$O$5&gt;E414),0,"X"),0)</f>
        <v>0</v>
      </c>
      <c r="D414" s="57">
        <f>Berechnungsmaske!D423</f>
        <v>4070</v>
      </c>
      <c r="E414" s="57">
        <f>Berechnungsmaske!E423</f>
        <v>4089.99</v>
      </c>
      <c r="G414" s="57" t="str">
        <f>Berechnungsmaske!F423</f>
        <v>1</v>
      </c>
      <c r="I414" s="57">
        <f>Berechnungsmaske!G423</f>
        <v>1692.33</v>
      </c>
      <c r="J414" s="57">
        <f>Berechnungsmaske!H423</f>
        <v>1730.85</v>
      </c>
      <c r="K414" s="57">
        <f>Berechnungsmaske!I423</f>
        <v>1912.98</v>
      </c>
      <c r="L414" s="57">
        <f>Berechnungsmaske!J423</f>
        <v>1404.57</v>
      </c>
      <c r="M414" s="57">
        <f>Berechnungsmaske!K423</f>
        <v>1378.95</v>
      </c>
    </row>
    <row r="415" spans="1:13" ht="15" customHeight="1" x14ac:dyDescent="0.2">
      <c r="A415" s="37">
        <f>IF(Info!$D$7=2,IF(OR($Q$5&lt;D414,$Q$5&gt;E414),0,"X"),0)</f>
        <v>0</v>
      </c>
      <c r="B415" s="37">
        <f>IF(Info!$D$7=2,IF(OR($O$5&lt;D414,$O$5&gt;E414),0,"X"),0)</f>
        <v>0</v>
      </c>
      <c r="D415" s="57" t="str">
        <f>Berechnungsmaske!D424</f>
        <v/>
      </c>
      <c r="E415" s="57" t="str">
        <f>Berechnungsmaske!E424</f>
        <v/>
      </c>
      <c r="G415" s="57" t="str">
        <f>Berechnungsmaske!F424</f>
        <v>2</v>
      </c>
      <c r="I415" s="57">
        <f>Berechnungsmaske!G424</f>
        <v>1515.52</v>
      </c>
      <c r="J415" s="57">
        <f>Berechnungsmaske!H424</f>
        <v>1550.02</v>
      </c>
      <c r="K415" s="57">
        <f>Berechnungsmaske!I424</f>
        <v>1713.11</v>
      </c>
      <c r="L415" s="57">
        <f>Berechnungsmaske!J424</f>
        <v>1257.83</v>
      </c>
      <c r="M415" s="57">
        <f>Berechnungsmaske!K424</f>
        <v>1234.8800000000001</v>
      </c>
    </row>
    <row r="416" spans="1:13" ht="15" customHeight="1" x14ac:dyDescent="0.2">
      <c r="A416" s="37">
        <f>IF(Info!$D$7=1,IF(OR($Q$5&lt;D416,$Q$5&gt;E416),0,"X"),0)</f>
        <v>0</v>
      </c>
      <c r="B416" s="37">
        <f>IF(Info!$D$7=1,IF(OR($O$5&lt;D416,$O$5&gt;E416),0,"X"),0)</f>
        <v>0</v>
      </c>
      <c r="D416" s="57">
        <f>Berechnungsmaske!D425</f>
        <v>4090</v>
      </c>
      <c r="E416" s="57">
        <f>Berechnungsmaske!E425</f>
        <v>4109.99</v>
      </c>
      <c r="G416" s="57" t="str">
        <f>Berechnungsmaske!F425</f>
        <v>1</v>
      </c>
      <c r="I416" s="57">
        <f>Berechnungsmaske!G425</f>
        <v>1698.99</v>
      </c>
      <c r="J416" s="57">
        <f>Berechnungsmaske!H425</f>
        <v>1737.62</v>
      </c>
      <c r="K416" s="57">
        <f>Berechnungsmaske!I425</f>
        <v>1920.64</v>
      </c>
      <c r="L416" s="57">
        <f>Berechnungsmaske!J425</f>
        <v>1410.35</v>
      </c>
      <c r="M416" s="57">
        <f>Berechnungsmaske!K425</f>
        <v>1384.72</v>
      </c>
    </row>
    <row r="417" spans="1:13" ht="15" customHeight="1" x14ac:dyDescent="0.2">
      <c r="A417" s="37">
        <f>IF(Info!$D$7=2,IF(OR($Q$5&lt;D416,$Q$5&gt;E416),0,"X"),0)</f>
        <v>0</v>
      </c>
      <c r="B417" s="37">
        <f>IF(Info!$D$7=2,IF(OR($O$5&lt;D416,$O$5&gt;E416),0,"X"),0)</f>
        <v>0</v>
      </c>
      <c r="D417" s="57" t="str">
        <f>Berechnungsmaske!D426</f>
        <v/>
      </c>
      <c r="E417" s="57" t="str">
        <f>Berechnungsmaske!E426</f>
        <v/>
      </c>
      <c r="G417" s="57" t="str">
        <f>Berechnungsmaske!F426</f>
        <v>2</v>
      </c>
      <c r="I417" s="57">
        <f>Berechnungsmaske!G426</f>
        <v>1521.48</v>
      </c>
      <c r="J417" s="57">
        <f>Berechnungsmaske!H426</f>
        <v>1556.08</v>
      </c>
      <c r="K417" s="57">
        <f>Berechnungsmaske!I426</f>
        <v>1719.97</v>
      </c>
      <c r="L417" s="57">
        <f>Berechnungsmaske!J426</f>
        <v>1263</v>
      </c>
      <c r="M417" s="57">
        <f>Berechnungsmaske!K426</f>
        <v>1240.05</v>
      </c>
    </row>
    <row r="418" spans="1:13" ht="15" customHeight="1" x14ac:dyDescent="0.2">
      <c r="A418" s="37">
        <f>IF(Info!$D$7=1,IF(OR($Q$5&lt;D418,$Q$5&gt;E418),0,"X"),0)</f>
        <v>0</v>
      </c>
      <c r="B418" s="37">
        <f>IF(Info!$D$7=1,IF(OR($O$5&lt;D418,$O$5&gt;E418),0,"X"),0)</f>
        <v>0</v>
      </c>
      <c r="D418" s="57">
        <f>Berechnungsmaske!D427</f>
        <v>4110</v>
      </c>
      <c r="E418" s="57">
        <f>Berechnungsmaske!E427</f>
        <v>4129.99</v>
      </c>
      <c r="G418" s="57" t="str">
        <f>Berechnungsmaske!F427</f>
        <v>1</v>
      </c>
      <c r="I418" s="57">
        <f>Berechnungsmaske!G427</f>
        <v>1705.58</v>
      </c>
      <c r="J418" s="57">
        <f>Berechnungsmaske!H427</f>
        <v>1744.34</v>
      </c>
      <c r="K418" s="57">
        <f>Berechnungsmaske!I427</f>
        <v>1928.18</v>
      </c>
      <c r="L418" s="57">
        <f>Berechnungsmaske!J427</f>
        <v>1416.12</v>
      </c>
      <c r="M418" s="57">
        <f>Berechnungsmaske!K427</f>
        <v>1390.5</v>
      </c>
    </row>
    <row r="419" spans="1:13" ht="15" customHeight="1" x14ac:dyDescent="0.2">
      <c r="A419" s="37">
        <f>IF(Info!$D$7=2,IF(OR($Q$5&lt;D418,$Q$5&gt;E418),0,"X"),0)</f>
        <v>0</v>
      </c>
      <c r="B419" s="37">
        <f>IF(Info!$D$7=2,IF(OR($O$5&lt;D418,$O$5&gt;E418),0,"X"),0)</f>
        <v>0</v>
      </c>
      <c r="D419" s="57" t="str">
        <f>Berechnungsmaske!D428</f>
        <v/>
      </c>
      <c r="E419" s="57" t="str">
        <f>Berechnungsmaske!E428</f>
        <v/>
      </c>
      <c r="G419" s="57" t="str">
        <f>Berechnungsmaske!F428</f>
        <v>2</v>
      </c>
      <c r="I419" s="57">
        <f>Berechnungsmaske!G428</f>
        <v>1527.38</v>
      </c>
      <c r="J419" s="57">
        <f>Berechnungsmaske!H428</f>
        <v>1562.09</v>
      </c>
      <c r="K419" s="57">
        <f>Berechnungsmaske!I428</f>
        <v>1726.73</v>
      </c>
      <c r="L419" s="57">
        <f>Berechnungsmaske!J428</f>
        <v>1268.17</v>
      </c>
      <c r="M419" s="57">
        <f>Berechnungsmaske!K428</f>
        <v>1245.22</v>
      </c>
    </row>
    <row r="420" spans="1:13" ht="15" customHeight="1" x14ac:dyDescent="0.2">
      <c r="A420" s="37">
        <f>IF(Info!$D$7=1,IF(OR($Q$5&lt;D420,$Q$5&gt;E420),0,"X"),0)</f>
        <v>0</v>
      </c>
      <c r="B420" s="37">
        <f>IF(Info!$D$7=1,IF(OR($O$5&lt;D420,$O$5&gt;E420),0,"X"),0)</f>
        <v>0</v>
      </c>
      <c r="D420" s="57">
        <f>Berechnungsmaske!D429</f>
        <v>4130</v>
      </c>
      <c r="E420" s="57">
        <f>Berechnungsmaske!E429</f>
        <v>4149.99</v>
      </c>
      <c r="G420" s="57" t="str">
        <f>Berechnungsmaske!F429</f>
        <v>1</v>
      </c>
      <c r="I420" s="57">
        <f>Berechnungsmaske!G429</f>
        <v>1712.18</v>
      </c>
      <c r="J420" s="57">
        <f>Berechnungsmaske!H429</f>
        <v>1751</v>
      </c>
      <c r="K420" s="57">
        <f>Berechnungsmaske!I429</f>
        <v>1935.84</v>
      </c>
      <c r="L420" s="57">
        <f>Berechnungsmaske!J429</f>
        <v>1421.89</v>
      </c>
      <c r="M420" s="57">
        <f>Berechnungsmaske!K429</f>
        <v>1396.27</v>
      </c>
    </row>
    <row r="421" spans="1:13" ht="15" customHeight="1" x14ac:dyDescent="0.2">
      <c r="A421" s="37">
        <f>IF(Info!$D$7=2,IF(OR($Q$5&lt;D420,$Q$5&gt;E420),0,"X"),0)</f>
        <v>0</v>
      </c>
      <c r="B421" s="37">
        <f>IF(Info!$D$7=2,IF(OR($O$5&lt;D420,$O$5&gt;E420),0,"X"),0)</f>
        <v>0</v>
      </c>
      <c r="D421" s="57" t="str">
        <f>Berechnungsmaske!D430</f>
        <v/>
      </c>
      <c r="E421" s="57" t="str">
        <f>Berechnungsmaske!E430</f>
        <v/>
      </c>
      <c r="G421" s="57" t="str">
        <f>Berechnungsmaske!F430</f>
        <v>2</v>
      </c>
      <c r="I421" s="57">
        <f>Berechnungsmaske!G430</f>
        <v>1533.29</v>
      </c>
      <c r="J421" s="57">
        <f>Berechnungsmaske!H430</f>
        <v>1568.06</v>
      </c>
      <c r="K421" s="57">
        <f>Berechnungsmaske!I430</f>
        <v>1733.59</v>
      </c>
      <c r="L421" s="57">
        <f>Berechnungsmaske!J430</f>
        <v>1273.3399999999999</v>
      </c>
      <c r="M421" s="57">
        <f>Berechnungsmaske!K430</f>
        <v>1250.3900000000001</v>
      </c>
    </row>
    <row r="422" spans="1:13" ht="15" customHeight="1" x14ac:dyDescent="0.2">
      <c r="A422" s="37">
        <f>IF(Info!$D$7=1,IF(OR($Q$5&lt;D422,$Q$5&gt;E422),0,"X"),0)</f>
        <v>0</v>
      </c>
      <c r="B422" s="37">
        <f>IF(Info!$D$7=1,IF(OR($O$5&lt;D422,$O$5&gt;E422),0,"X"),0)</f>
        <v>0</v>
      </c>
      <c r="D422" s="57">
        <f>Berechnungsmaske!D431</f>
        <v>4150</v>
      </c>
      <c r="E422" s="57">
        <f>Berechnungsmaske!E431</f>
        <v>4169.99</v>
      </c>
      <c r="G422" s="57" t="str">
        <f>Berechnungsmaske!F431</f>
        <v>1</v>
      </c>
      <c r="I422" s="57">
        <f>Berechnungsmaske!G431</f>
        <v>1718.77</v>
      </c>
      <c r="J422" s="57">
        <f>Berechnungsmaske!H431</f>
        <v>1757.7</v>
      </c>
      <c r="K422" s="57">
        <f>Berechnungsmaske!I431</f>
        <v>1943.49</v>
      </c>
      <c r="L422" s="57">
        <f>Berechnungsmaske!J431</f>
        <v>1427.66</v>
      </c>
      <c r="M422" s="57">
        <f>Berechnungsmaske!K431</f>
        <v>1402.04</v>
      </c>
    </row>
    <row r="423" spans="1:13" ht="15" customHeight="1" x14ac:dyDescent="0.2">
      <c r="A423" s="37">
        <f>IF(Info!$D$7=2,IF(OR($Q$5&lt;D422,$Q$5&gt;E422),0,"X"),0)</f>
        <v>0</v>
      </c>
      <c r="B423" s="37">
        <f>IF(Info!$D$7=2,IF(OR($O$5&lt;D422,$O$5&gt;E422),0,"X"),0)</f>
        <v>0</v>
      </c>
      <c r="D423" s="57" t="str">
        <f>Berechnungsmaske!D432</f>
        <v/>
      </c>
      <c r="E423" s="57" t="str">
        <f>Berechnungsmaske!E432</f>
        <v/>
      </c>
      <c r="G423" s="57" t="str">
        <f>Berechnungsmaske!F432</f>
        <v>2</v>
      </c>
      <c r="I423" s="57">
        <f>Berechnungsmaske!G432</f>
        <v>1539.2</v>
      </c>
      <c r="J423" s="57">
        <f>Berechnungsmaske!H432</f>
        <v>1574.06</v>
      </c>
      <c r="K423" s="57">
        <f>Berechnungsmaske!I432</f>
        <v>1740.44</v>
      </c>
      <c r="L423" s="57">
        <f>Berechnungsmaske!J432</f>
        <v>1278.5</v>
      </c>
      <c r="M423" s="57">
        <f>Berechnungsmaske!K432</f>
        <v>1255.56</v>
      </c>
    </row>
    <row r="424" spans="1:13" ht="15" customHeight="1" x14ac:dyDescent="0.2">
      <c r="A424" s="37">
        <f>IF(Info!$D$7=1,IF(OR($Q$5&lt;D424,$Q$5&gt;E424),0,"X"),0)</f>
        <v>0</v>
      </c>
      <c r="B424" s="37">
        <f>IF(Info!$D$7=1,IF(OR($O$5&lt;D424,$O$5&gt;E424),0,"X"),0)</f>
        <v>0</v>
      </c>
      <c r="D424" s="57">
        <f>Berechnungsmaske!D433</f>
        <v>4170</v>
      </c>
      <c r="E424" s="57">
        <f>Berechnungsmaske!E433</f>
        <v>4189.99</v>
      </c>
      <c r="G424" s="57" t="str">
        <f>Berechnungsmaske!F433</f>
        <v>1</v>
      </c>
      <c r="I424" s="57">
        <f>Berechnungsmaske!G433</f>
        <v>1725.31</v>
      </c>
      <c r="J424" s="57">
        <f>Berechnungsmaske!H433</f>
        <v>1764.36</v>
      </c>
      <c r="K424" s="57">
        <f>Berechnungsmaske!I433</f>
        <v>1951.03</v>
      </c>
      <c r="L424" s="57">
        <f>Berechnungsmaske!J433</f>
        <v>1433.44</v>
      </c>
      <c r="M424" s="57">
        <f>Berechnungsmaske!K433</f>
        <v>1407.76</v>
      </c>
    </row>
    <row r="425" spans="1:13" ht="15" customHeight="1" x14ac:dyDescent="0.2">
      <c r="A425" s="37">
        <f>IF(Info!$D$7=2,IF(OR($Q$5&lt;D424,$Q$5&gt;E424),0,"X"),0)</f>
        <v>0</v>
      </c>
      <c r="B425" s="37">
        <f>IF(Info!$D$7=2,IF(OR($O$5&lt;D424,$O$5&gt;E424),0,"X"),0)</f>
        <v>0</v>
      </c>
      <c r="D425" s="57" t="str">
        <f>Berechnungsmaske!D434</f>
        <v/>
      </c>
      <c r="E425" s="57" t="str">
        <f>Berechnungsmaske!E434</f>
        <v/>
      </c>
      <c r="G425" s="57" t="str">
        <f>Berechnungsmaske!F434</f>
        <v>2</v>
      </c>
      <c r="I425" s="57">
        <f>Berechnungsmaske!G434</f>
        <v>1545.05</v>
      </c>
      <c r="J425" s="57">
        <f>Berechnungsmaske!H434</f>
        <v>1580.03</v>
      </c>
      <c r="K425" s="57">
        <f>Berechnungsmaske!I434</f>
        <v>1747.19</v>
      </c>
      <c r="L425" s="57">
        <f>Berechnungsmaske!J434</f>
        <v>1283.68</v>
      </c>
      <c r="M425" s="57">
        <f>Berechnungsmaske!K434</f>
        <v>1260.68</v>
      </c>
    </row>
    <row r="426" spans="1:13" ht="15" customHeight="1" x14ac:dyDescent="0.2">
      <c r="A426" s="37">
        <f>IF(Info!$D$7=1,IF(OR($Q$5&lt;D426,$Q$5&gt;E426),0,"X"),0)</f>
        <v>0</v>
      </c>
      <c r="B426" s="37">
        <f>IF(Info!$D$7=1,IF(OR($O$5&lt;D426,$O$5&gt;E426),0,"X"),0)</f>
        <v>0</v>
      </c>
      <c r="D426" s="57">
        <f>Berechnungsmaske!D435</f>
        <v>4190</v>
      </c>
      <c r="E426" s="57">
        <f>Berechnungsmaske!E435</f>
        <v>4209.99</v>
      </c>
      <c r="G426" s="57" t="str">
        <f>Berechnungsmaske!F435</f>
        <v>1</v>
      </c>
      <c r="I426" s="57">
        <f>Berechnungsmaske!G435</f>
        <v>1731.91</v>
      </c>
      <c r="J426" s="57">
        <f>Berechnungsmaske!H435</f>
        <v>1771.02</v>
      </c>
      <c r="K426" s="57">
        <f>Berechnungsmaske!I435</f>
        <v>1958.56</v>
      </c>
      <c r="L426" s="57">
        <f>Berechnungsmaske!J435</f>
        <v>1439.21</v>
      </c>
      <c r="M426" s="57">
        <f>Berechnungsmaske!K435</f>
        <v>1413.53</v>
      </c>
    </row>
    <row r="427" spans="1:13" ht="15" customHeight="1" x14ac:dyDescent="0.2">
      <c r="A427" s="37">
        <f>IF(Info!$D$7=2,IF(OR($Q$5&lt;D426,$Q$5&gt;E426),0,"X"),0)</f>
        <v>0</v>
      </c>
      <c r="B427" s="37">
        <f>IF(Info!$D$7=2,IF(OR($O$5&lt;D426,$O$5&gt;E426),0,"X"),0)</f>
        <v>0</v>
      </c>
      <c r="D427" s="57" t="str">
        <f>Berechnungsmaske!D436</f>
        <v/>
      </c>
      <c r="E427" s="57" t="str">
        <f>Berechnungsmaske!E436</f>
        <v/>
      </c>
      <c r="G427" s="57" t="str">
        <f>Berechnungsmaske!F436</f>
        <v>2</v>
      </c>
      <c r="I427" s="57">
        <f>Berechnungsmaske!G436</f>
        <v>1550.96</v>
      </c>
      <c r="J427" s="57">
        <f>Berechnungsmaske!H436</f>
        <v>1585.99</v>
      </c>
      <c r="K427" s="57">
        <f>Berechnungsmaske!I436</f>
        <v>1753.94</v>
      </c>
      <c r="L427" s="57">
        <f>Berechnungsmaske!J436</f>
        <v>1288.8399999999999</v>
      </c>
      <c r="M427" s="57">
        <f>Berechnungsmaske!K436</f>
        <v>1265.8499999999999</v>
      </c>
    </row>
    <row r="428" spans="1:13" ht="15" customHeight="1" x14ac:dyDescent="0.2">
      <c r="A428" s="37">
        <f>IF(Info!$D$7=1,IF(OR($Q$5&lt;D428,$Q$5&gt;E428),0,"X"),0)</f>
        <v>0</v>
      </c>
      <c r="B428" s="37">
        <f>IF(Info!$D$7=1,IF(OR($O$5&lt;D428,$O$5&gt;E428),0,"X"),0)</f>
        <v>0</v>
      </c>
      <c r="D428" s="57">
        <f>Berechnungsmaske!D437</f>
        <v>4210</v>
      </c>
      <c r="E428" s="57">
        <f>Berechnungsmaske!E437</f>
        <v>4229.99</v>
      </c>
      <c r="G428" s="57" t="str">
        <f>Berechnungsmaske!F437</f>
        <v>1</v>
      </c>
      <c r="I428" s="57">
        <f>Berechnungsmaske!G437</f>
        <v>1738.44</v>
      </c>
      <c r="J428" s="57">
        <f>Berechnungsmaske!H437</f>
        <v>1777.68</v>
      </c>
      <c r="K428" s="57">
        <f>Berechnungsmaske!I437</f>
        <v>1966.23</v>
      </c>
      <c r="L428" s="57">
        <f>Berechnungsmaske!J437</f>
        <v>1444.98</v>
      </c>
      <c r="M428" s="57">
        <f>Berechnungsmaske!K437</f>
        <v>1419.3</v>
      </c>
    </row>
    <row r="429" spans="1:13" ht="15" customHeight="1" x14ac:dyDescent="0.2">
      <c r="A429" s="37">
        <f>IF(Info!$D$7=2,IF(OR($Q$5&lt;D428,$Q$5&gt;E428),0,"X"),0)</f>
        <v>0</v>
      </c>
      <c r="B429" s="37">
        <f>IF(Info!$D$7=2,IF(OR($O$5&lt;D428,$O$5&gt;E428),0,"X"),0)</f>
        <v>0</v>
      </c>
      <c r="D429" s="57" t="str">
        <f>Berechnungsmaske!D438</f>
        <v/>
      </c>
      <c r="E429" s="57" t="str">
        <f>Berechnungsmaske!E438</f>
        <v/>
      </c>
      <c r="G429" s="57" t="str">
        <f>Berechnungsmaske!F438</f>
        <v>2</v>
      </c>
      <c r="I429" s="57">
        <f>Berechnungsmaske!G438</f>
        <v>1556.81</v>
      </c>
      <c r="J429" s="57">
        <f>Berechnungsmaske!H438</f>
        <v>1591.95</v>
      </c>
      <c r="K429" s="57">
        <f>Berechnungsmaske!I438</f>
        <v>1760.8</v>
      </c>
      <c r="L429" s="57">
        <f>Berechnungsmaske!J438</f>
        <v>1294.01</v>
      </c>
      <c r="M429" s="57">
        <f>Berechnungsmaske!K438</f>
        <v>1271.02</v>
      </c>
    </row>
    <row r="430" spans="1:13" ht="15" customHeight="1" x14ac:dyDescent="0.2">
      <c r="A430" s="37">
        <f>IF(Info!$D$7=1,IF(OR($Q$5&lt;D430,$Q$5&gt;E430),0,"X"),0)</f>
        <v>0</v>
      </c>
      <c r="B430" s="37">
        <f>IF(Info!$D$7=1,IF(OR($O$5&lt;D430,$O$5&gt;E430),0,"X"),0)</f>
        <v>0</v>
      </c>
      <c r="D430" s="57">
        <f>Berechnungsmaske!D439</f>
        <v>4230</v>
      </c>
      <c r="E430" s="57">
        <f>Berechnungsmaske!E439</f>
        <v>4249.99</v>
      </c>
      <c r="G430" s="57" t="str">
        <f>Berechnungsmaske!F439</f>
        <v>1</v>
      </c>
      <c r="I430" s="57">
        <f>Berechnungsmaske!G439</f>
        <v>1744.98</v>
      </c>
      <c r="J430" s="57">
        <f>Berechnungsmaske!H439</f>
        <v>1784.33</v>
      </c>
      <c r="K430" s="57">
        <f>Berechnungsmaske!I439</f>
        <v>1973.77</v>
      </c>
      <c r="L430" s="57">
        <f>Berechnungsmaske!J439</f>
        <v>1450.7</v>
      </c>
      <c r="M430" s="57">
        <f>Berechnungsmaske!K439</f>
        <v>1425.08</v>
      </c>
    </row>
    <row r="431" spans="1:13" ht="15" customHeight="1" x14ac:dyDescent="0.2">
      <c r="A431" s="37">
        <f>IF(Info!$D$7=2,IF(OR($Q$5&lt;D430,$Q$5&gt;E430),0,"X"),0)</f>
        <v>0</v>
      </c>
      <c r="B431" s="37">
        <f>IF(Info!$D$7=2,IF(OR($O$5&lt;D430,$O$5&gt;E430),0,"X"),0)</f>
        <v>0</v>
      </c>
      <c r="D431" s="57" t="str">
        <f>Berechnungsmaske!D440</f>
        <v/>
      </c>
      <c r="E431" s="57" t="str">
        <f>Berechnungsmaske!E440</f>
        <v/>
      </c>
      <c r="G431" s="57" t="str">
        <f>Berechnungsmaske!F440</f>
        <v>2</v>
      </c>
      <c r="I431" s="57">
        <f>Berechnungsmaske!G440</f>
        <v>1562.67</v>
      </c>
      <c r="J431" s="57">
        <f>Berechnungsmaske!H440</f>
        <v>1597.91</v>
      </c>
      <c r="K431" s="57">
        <f>Berechnungsmaske!I440</f>
        <v>1767.55</v>
      </c>
      <c r="L431" s="57">
        <f>Berechnungsmaske!J440</f>
        <v>1299.1300000000001</v>
      </c>
      <c r="M431" s="57">
        <f>Berechnungsmaske!K440</f>
        <v>1276.19</v>
      </c>
    </row>
    <row r="432" spans="1:13" ht="15" customHeight="1" x14ac:dyDescent="0.2">
      <c r="A432" s="37">
        <f>IF(Info!$D$7=1,IF(OR($Q$5&lt;D432,$Q$5&gt;E432),0,"X"),0)</f>
        <v>0</v>
      </c>
      <c r="B432" s="37">
        <f>IF(Info!$D$7=1,IF(OR($O$5&lt;D432,$O$5&gt;E432),0,"X"),0)</f>
        <v>0</v>
      </c>
      <c r="D432" s="57">
        <f>Berechnungsmaske!D441</f>
        <v>4250</v>
      </c>
      <c r="E432" s="57">
        <f>Berechnungsmaske!E441</f>
        <v>4269.99</v>
      </c>
      <c r="G432" s="57" t="str">
        <f>Berechnungsmaske!F441</f>
        <v>1</v>
      </c>
      <c r="I432" s="57">
        <f>Berechnungsmaske!G441</f>
        <v>1751.58</v>
      </c>
      <c r="J432" s="57">
        <f>Berechnungsmaske!H441</f>
        <v>1790.98</v>
      </c>
      <c r="K432" s="57">
        <f>Berechnungsmaske!I441</f>
        <v>1981.42</v>
      </c>
      <c r="L432" s="57">
        <f>Berechnungsmaske!J441</f>
        <v>1456.47</v>
      </c>
      <c r="M432" s="57">
        <f>Berechnungsmaske!K441</f>
        <v>1430.85</v>
      </c>
    </row>
    <row r="433" spans="1:13" ht="15" customHeight="1" x14ac:dyDescent="0.2">
      <c r="A433" s="37">
        <f>IF(Info!$D$7=2,IF(OR($Q$5&lt;D432,$Q$5&gt;E432),0,"X"),0)</f>
        <v>0</v>
      </c>
      <c r="B433" s="37">
        <f>IF(Info!$D$7=2,IF(OR($O$5&lt;D432,$O$5&gt;E432),0,"X"),0)</f>
        <v>0</v>
      </c>
      <c r="D433" s="57" t="str">
        <f>Berechnungsmaske!D442</f>
        <v/>
      </c>
      <c r="E433" s="57" t="str">
        <f>Berechnungsmaske!E442</f>
        <v/>
      </c>
      <c r="G433" s="57" t="str">
        <f>Berechnungsmaske!F442</f>
        <v>2</v>
      </c>
      <c r="I433" s="57">
        <f>Berechnungsmaske!G442</f>
        <v>1568.58</v>
      </c>
      <c r="J433" s="57">
        <f>Berechnungsmaske!H442</f>
        <v>1603.87</v>
      </c>
      <c r="K433" s="57">
        <f>Berechnungsmaske!I442</f>
        <v>1774.41</v>
      </c>
      <c r="L433" s="57">
        <f>Berechnungsmaske!J442</f>
        <v>1304.3</v>
      </c>
      <c r="M433" s="57">
        <f>Berechnungsmaske!K442</f>
        <v>1281.3499999999999</v>
      </c>
    </row>
    <row r="434" spans="1:13" ht="15" customHeight="1" x14ac:dyDescent="0.2">
      <c r="A434" s="37">
        <f>IF(Info!$D$7=1,IF(OR($Q$5&lt;D434,$Q$5&gt;E434),0,"X"),0)</f>
        <v>0</v>
      </c>
      <c r="B434" s="37">
        <f>IF(Info!$D$7=1,IF(OR($O$5&lt;D434,$O$5&gt;E434),0,"X"),0)</f>
        <v>0</v>
      </c>
      <c r="D434" s="57">
        <f>Berechnungsmaske!D443</f>
        <v>4270</v>
      </c>
      <c r="E434" s="57">
        <f>Berechnungsmaske!E443</f>
        <v>4289.99</v>
      </c>
      <c r="G434" s="57" t="str">
        <f>Berechnungsmaske!F443</f>
        <v>1</v>
      </c>
      <c r="I434" s="57">
        <f>Berechnungsmaske!G443</f>
        <v>1758.11</v>
      </c>
      <c r="J434" s="57">
        <f>Berechnungsmaske!H443</f>
        <v>1797.58</v>
      </c>
      <c r="K434" s="57">
        <f>Berechnungsmaske!I443</f>
        <v>1988.96</v>
      </c>
      <c r="L434" s="57">
        <f>Berechnungsmaske!J443</f>
        <v>1462.24</v>
      </c>
      <c r="M434" s="57">
        <f>Berechnungsmaske!K443</f>
        <v>1436.62</v>
      </c>
    </row>
    <row r="435" spans="1:13" ht="15" customHeight="1" x14ac:dyDescent="0.2">
      <c r="A435" s="37">
        <f>IF(Info!$D$7=2,IF(OR($Q$5&lt;D434,$Q$5&gt;E434),0,"X"),0)</f>
        <v>0</v>
      </c>
      <c r="B435" s="37">
        <f>IF(Info!$D$7=2,IF(OR($O$5&lt;D434,$O$5&gt;E434),0,"X"),0)</f>
        <v>0</v>
      </c>
      <c r="D435" s="57" t="str">
        <f>Berechnungsmaske!D444</f>
        <v/>
      </c>
      <c r="E435" s="57" t="str">
        <f>Berechnungsmaske!E444</f>
        <v/>
      </c>
      <c r="G435" s="57" t="str">
        <f>Berechnungsmaske!F444</f>
        <v>2</v>
      </c>
      <c r="I435" s="57">
        <f>Berechnungsmaske!G444</f>
        <v>1574.43</v>
      </c>
      <c r="J435" s="57">
        <f>Berechnungsmaske!H444</f>
        <v>1609.78</v>
      </c>
      <c r="K435" s="57">
        <f>Berechnungsmaske!I444</f>
        <v>1781.16</v>
      </c>
      <c r="L435" s="57">
        <f>Berechnungsmaske!J444</f>
        <v>1309.47</v>
      </c>
      <c r="M435" s="57">
        <f>Berechnungsmaske!K444</f>
        <v>1286.53</v>
      </c>
    </row>
    <row r="436" spans="1:13" ht="15" customHeight="1" x14ac:dyDescent="0.2">
      <c r="A436" s="37">
        <f>IF(Info!$D$7=1,IF(OR($Q$5&lt;D436,$Q$5&gt;E436),0,"X"),0)</f>
        <v>0</v>
      </c>
      <c r="B436" s="37">
        <f>IF(Info!$D$7=1,IF(OR($O$5&lt;D436,$O$5&gt;E436),0,"X"),0)</f>
        <v>0</v>
      </c>
      <c r="D436" s="57">
        <f>Berechnungsmaske!D445</f>
        <v>4290</v>
      </c>
      <c r="E436" s="57">
        <f>Berechnungsmaske!E445</f>
        <v>4309.99</v>
      </c>
      <c r="G436" s="57" t="str">
        <f>Berechnungsmaske!F445</f>
        <v>1</v>
      </c>
      <c r="I436" s="57">
        <f>Berechnungsmaske!G445</f>
        <v>1764.59</v>
      </c>
      <c r="J436" s="57">
        <f>Berechnungsmaske!H445</f>
        <v>1804.18</v>
      </c>
      <c r="K436" s="57">
        <f>Berechnungsmaske!I445</f>
        <v>1996.51</v>
      </c>
      <c r="L436" s="57">
        <f>Berechnungsmaske!J445</f>
        <v>1468.01</v>
      </c>
      <c r="M436" s="57">
        <f>Berechnungsmaske!K445</f>
        <v>1442.39</v>
      </c>
    </row>
    <row r="437" spans="1:13" ht="15" customHeight="1" x14ac:dyDescent="0.2">
      <c r="A437" s="37">
        <f>IF(Info!$D$7=2,IF(OR($Q$5&lt;D436,$Q$5&gt;E436),0,"X"),0)</f>
        <v>0</v>
      </c>
      <c r="B437" s="37">
        <f>IF(Info!$D$7=2,IF(OR($O$5&lt;D436,$O$5&gt;E436),0,"X"),0)</f>
        <v>0</v>
      </c>
      <c r="D437" s="57" t="str">
        <f>Berechnungsmaske!D446</f>
        <v/>
      </c>
      <c r="E437" s="57" t="str">
        <f>Berechnungsmaske!E446</f>
        <v/>
      </c>
      <c r="G437" s="57" t="str">
        <f>Berechnungsmaske!F446</f>
        <v>2</v>
      </c>
      <c r="I437" s="57">
        <f>Berechnungsmaske!G446</f>
        <v>1580.23</v>
      </c>
      <c r="J437" s="57">
        <f>Berechnungsmaske!H446</f>
        <v>1615.68</v>
      </c>
      <c r="K437" s="57">
        <f>Berechnungsmaske!I446</f>
        <v>1787.92</v>
      </c>
      <c r="L437" s="57">
        <f>Berechnungsmaske!J446</f>
        <v>1314.64</v>
      </c>
      <c r="M437" s="57">
        <f>Berechnungsmaske!K446</f>
        <v>1291.69</v>
      </c>
    </row>
    <row r="438" spans="1:13" ht="15" customHeight="1" x14ac:dyDescent="0.2">
      <c r="A438" s="37">
        <f>IF(Info!$D$7=1,IF(OR($Q$5&lt;D438,$Q$5&gt;E438),0,"X"),0)</f>
        <v>0</v>
      </c>
      <c r="B438" s="37">
        <f>IF(Info!$D$7=1,IF(OR($O$5&lt;D438,$O$5&gt;E438),0,"X"),0)</f>
        <v>0</v>
      </c>
      <c r="D438" s="57">
        <f>Berechnungsmaske!D447</f>
        <v>4310</v>
      </c>
      <c r="E438" s="57">
        <f>Berechnungsmaske!E447</f>
        <v>4329.99</v>
      </c>
      <c r="G438" s="57" t="str">
        <f>Berechnungsmaske!F447</f>
        <v>1</v>
      </c>
      <c r="I438" s="57">
        <f>Berechnungsmaske!G447</f>
        <v>1771.14</v>
      </c>
      <c r="J438" s="57">
        <f>Berechnungsmaske!H447</f>
        <v>1810.78</v>
      </c>
      <c r="K438" s="57">
        <f>Berechnungsmaske!I447</f>
        <v>2004.04</v>
      </c>
      <c r="L438" s="57">
        <f>Berechnungsmaske!J447</f>
        <v>1473.79</v>
      </c>
      <c r="M438" s="57">
        <f>Berechnungsmaske!K447</f>
        <v>1448.16</v>
      </c>
    </row>
    <row r="439" spans="1:13" ht="15" customHeight="1" x14ac:dyDescent="0.2">
      <c r="A439" s="37">
        <f>IF(Info!$D$7=2,IF(OR($Q$5&lt;D438,$Q$5&gt;E438),0,"X"),0)</f>
        <v>0</v>
      </c>
      <c r="B439" s="37">
        <f>IF(Info!$D$7=2,IF(OR($O$5&lt;D438,$O$5&gt;E438),0,"X"),0)</f>
        <v>0</v>
      </c>
      <c r="D439" s="57" t="str">
        <f>Berechnungsmaske!D448</f>
        <v/>
      </c>
      <c r="E439" s="57" t="str">
        <f>Berechnungsmaske!E448</f>
        <v/>
      </c>
      <c r="G439" s="57" t="str">
        <f>Berechnungsmaske!F448</f>
        <v>2</v>
      </c>
      <c r="I439" s="57">
        <f>Berechnungsmaske!G448</f>
        <v>1586.09</v>
      </c>
      <c r="J439" s="57">
        <f>Berechnungsmaske!H448</f>
        <v>1621.59</v>
      </c>
      <c r="K439" s="57">
        <f>Berechnungsmaske!I448</f>
        <v>1794.67</v>
      </c>
      <c r="L439" s="57">
        <f>Berechnungsmaske!J448</f>
        <v>1319.81</v>
      </c>
      <c r="M439" s="57">
        <f>Berechnungsmaske!K448</f>
        <v>1296.8599999999999</v>
      </c>
    </row>
    <row r="440" spans="1:13" ht="15" customHeight="1" x14ac:dyDescent="0.2">
      <c r="A440" s="37">
        <f>IF(Info!$D$7=1,IF(OR($Q$5&lt;D440,$Q$5&gt;E440),0,"X"),0)</f>
        <v>0</v>
      </c>
      <c r="B440" s="37">
        <f>IF(Info!$D$7=1,IF(OR($O$5&lt;D440,$O$5&gt;E440),0,"X"),0)</f>
        <v>0</v>
      </c>
      <c r="D440" s="57">
        <f>Berechnungsmaske!D449</f>
        <v>4330</v>
      </c>
      <c r="E440" s="57">
        <f>Berechnungsmaske!E449</f>
        <v>4349.99</v>
      </c>
      <c r="G440" s="57" t="str">
        <f>Berechnungsmaske!F449</f>
        <v>1</v>
      </c>
      <c r="I440" s="57">
        <f>Berechnungsmaske!G449</f>
        <v>1777.62</v>
      </c>
      <c r="J440" s="57">
        <f>Berechnungsmaske!H449</f>
        <v>1817.43</v>
      </c>
      <c r="K440" s="57">
        <f>Berechnungsmaske!I449</f>
        <v>2011.58</v>
      </c>
      <c r="L440" s="57">
        <f>Berechnungsmaske!J449</f>
        <v>1479.55</v>
      </c>
      <c r="M440" s="57">
        <f>Berechnungsmaske!K449</f>
        <v>1453.93</v>
      </c>
    </row>
    <row r="441" spans="1:13" ht="15" customHeight="1" x14ac:dyDescent="0.2">
      <c r="A441" s="37">
        <f>IF(Info!$D$7=2,IF(OR($Q$5&lt;D440,$Q$5&gt;E440),0,"X"),0)</f>
        <v>0</v>
      </c>
      <c r="B441" s="37">
        <f>IF(Info!$D$7=2,IF(OR($O$5&lt;D440,$O$5&gt;E440),0,"X"),0)</f>
        <v>0</v>
      </c>
      <c r="D441" s="57" t="str">
        <f>Berechnungsmaske!D450</f>
        <v/>
      </c>
      <c r="E441" s="57" t="str">
        <f>Berechnungsmaske!E450</f>
        <v/>
      </c>
      <c r="G441" s="57" t="str">
        <f>Berechnungsmaske!F450</f>
        <v>2</v>
      </c>
      <c r="I441" s="57">
        <f>Berechnungsmaske!G450</f>
        <v>1591.9</v>
      </c>
      <c r="J441" s="57">
        <f>Berechnungsmaske!H450</f>
        <v>1627.55</v>
      </c>
      <c r="K441" s="57">
        <f>Berechnungsmaske!I450</f>
        <v>1801.42</v>
      </c>
      <c r="L441" s="57">
        <f>Berechnungsmaske!J450</f>
        <v>1324.97</v>
      </c>
      <c r="M441" s="57">
        <f>Berechnungsmaske!K450</f>
        <v>1302.03</v>
      </c>
    </row>
    <row r="442" spans="1:13" ht="15" customHeight="1" x14ac:dyDescent="0.2">
      <c r="A442" s="37">
        <f>IF(Info!$D$7=1,IF(OR($Q$5&lt;D442,$Q$5&gt;E442),0,"X"),0)</f>
        <v>0</v>
      </c>
      <c r="B442" s="37">
        <f>IF(Info!$D$7=1,IF(OR($O$5&lt;D442,$O$5&gt;E442),0,"X"),0)</f>
        <v>0</v>
      </c>
      <c r="D442" s="57">
        <f>Berechnungsmaske!D451</f>
        <v>4350</v>
      </c>
      <c r="E442" s="57">
        <f>Berechnungsmaske!E451</f>
        <v>4369.99</v>
      </c>
      <c r="G442" s="57" t="str">
        <f>Berechnungsmaske!F451</f>
        <v>1</v>
      </c>
      <c r="I442" s="57">
        <f>Berechnungsmaske!G451</f>
        <v>1784.1</v>
      </c>
      <c r="J442" s="57">
        <f>Berechnungsmaske!H451</f>
        <v>1823.97</v>
      </c>
      <c r="K442" s="57">
        <f>Berechnungsmaske!I451</f>
        <v>2019.23</v>
      </c>
      <c r="L442" s="57">
        <f>Berechnungsmaske!J451</f>
        <v>1485.27</v>
      </c>
      <c r="M442" s="57">
        <f>Berechnungsmaske!K451</f>
        <v>1459.65</v>
      </c>
    </row>
    <row r="443" spans="1:13" ht="15" customHeight="1" x14ac:dyDescent="0.2">
      <c r="A443" s="37">
        <f>IF(Info!$D$7=2,IF(OR($Q$5&lt;D442,$Q$5&gt;E442),0,"X"),0)</f>
        <v>0</v>
      </c>
      <c r="B443" s="37">
        <f>IF(Info!$D$7=2,IF(OR($O$5&lt;D442,$O$5&gt;E442),0,"X"),0)</f>
        <v>0</v>
      </c>
      <c r="D443" s="57" t="str">
        <f>Berechnungsmaske!D452</f>
        <v/>
      </c>
      <c r="E443" s="57" t="str">
        <f>Berechnungsmaske!E452</f>
        <v/>
      </c>
      <c r="G443" s="57" t="str">
        <f>Berechnungsmaske!F452</f>
        <v>2</v>
      </c>
      <c r="I443" s="57">
        <f>Berechnungsmaske!G452</f>
        <v>1597.7</v>
      </c>
      <c r="J443" s="57">
        <f>Berechnungsmaske!H452</f>
        <v>1633.4</v>
      </c>
      <c r="K443" s="57">
        <f>Berechnungsmaske!I452</f>
        <v>1808.27</v>
      </c>
      <c r="L443" s="57">
        <f>Berechnungsmaske!J452</f>
        <v>1330.09</v>
      </c>
      <c r="M443" s="57">
        <f>Berechnungsmaske!K452</f>
        <v>1307.1500000000001</v>
      </c>
    </row>
    <row r="444" spans="1:13" ht="15" customHeight="1" x14ac:dyDescent="0.2">
      <c r="A444" s="37">
        <f>IF(Info!$D$7=1,IF(OR($Q$5&lt;D444,$Q$5&gt;E444),0,"X"),0)</f>
        <v>0</v>
      </c>
      <c r="B444" s="37">
        <f>IF(Info!$D$7=1,IF(OR($O$5&lt;D444,$O$5&gt;E444),0,"X"),0)</f>
        <v>0</v>
      </c>
      <c r="D444" s="57">
        <f>Berechnungsmaske!D453</f>
        <v>4370</v>
      </c>
      <c r="E444" s="57">
        <f>Berechnungsmaske!E453</f>
        <v>4389.99</v>
      </c>
      <c r="G444" s="57" t="str">
        <f>Berechnungsmaske!F453</f>
        <v>1</v>
      </c>
      <c r="I444" s="57">
        <f>Berechnungsmaske!G453</f>
        <v>1790.58</v>
      </c>
      <c r="J444" s="57">
        <f>Berechnungsmaske!H453</f>
        <v>1830.57</v>
      </c>
      <c r="K444" s="57">
        <f>Berechnungsmaske!I453</f>
        <v>2026.77</v>
      </c>
      <c r="L444" s="57">
        <f>Berechnungsmaske!J453</f>
        <v>1491.04</v>
      </c>
      <c r="M444" s="57">
        <f>Berechnungsmaske!K453</f>
        <v>1465.42</v>
      </c>
    </row>
    <row r="445" spans="1:13" ht="15" customHeight="1" x14ac:dyDescent="0.2">
      <c r="A445" s="37">
        <f>IF(Info!$D$7=2,IF(OR($Q$5&lt;D444,$Q$5&gt;E444),0,"X"),0)</f>
        <v>0</v>
      </c>
      <c r="B445" s="37">
        <f>IF(Info!$D$7=2,IF(OR($O$5&lt;D444,$O$5&gt;E444),0,"X"),0)</f>
        <v>0</v>
      </c>
      <c r="D445" s="57" t="str">
        <f>Berechnungsmaske!D454</f>
        <v/>
      </c>
      <c r="E445" s="57" t="str">
        <f>Berechnungsmaske!E454</f>
        <v/>
      </c>
      <c r="G445" s="57" t="str">
        <f>Berechnungsmaske!F454</f>
        <v>2</v>
      </c>
      <c r="I445" s="57">
        <f>Berechnungsmaske!G454</f>
        <v>1603.5</v>
      </c>
      <c r="J445" s="57">
        <f>Berechnungsmaske!H454</f>
        <v>1639.31</v>
      </c>
      <c r="K445" s="57">
        <f>Berechnungsmaske!I454</f>
        <v>1815.02</v>
      </c>
      <c r="L445" s="57">
        <f>Berechnungsmaske!J454</f>
        <v>1335.26</v>
      </c>
      <c r="M445" s="57">
        <f>Berechnungsmaske!K454</f>
        <v>1312.32</v>
      </c>
    </row>
    <row r="446" spans="1:13" ht="15" customHeight="1" x14ac:dyDescent="0.2">
      <c r="A446" s="37">
        <f>IF(Info!$D$7=1,IF(OR($Q$5&lt;D446,$Q$5&gt;E446),0,"X"),0)</f>
        <v>0</v>
      </c>
      <c r="B446" s="37">
        <f>IF(Info!$D$7=1,IF(OR($O$5&lt;D446,$O$5&gt;E446),0,"X"),0)</f>
        <v>0</v>
      </c>
      <c r="D446" s="57">
        <f>Berechnungsmaske!D455</f>
        <v>4390</v>
      </c>
      <c r="E446" s="57">
        <f>Berechnungsmaske!E455</f>
        <v>4409.99</v>
      </c>
      <c r="G446" s="57" t="str">
        <f>Berechnungsmaske!F455</f>
        <v>1</v>
      </c>
      <c r="I446" s="57">
        <f>Berechnungsmaske!G455</f>
        <v>1797.05</v>
      </c>
      <c r="J446" s="57">
        <f>Berechnungsmaske!H455</f>
        <v>1837.1</v>
      </c>
      <c r="K446" s="57">
        <f>Berechnungsmaske!I455</f>
        <v>2034.31</v>
      </c>
      <c r="L446" s="57">
        <f>Berechnungsmaske!J455</f>
        <v>1496.81</v>
      </c>
      <c r="M446" s="57">
        <f>Berechnungsmaske!K455</f>
        <v>1471.19</v>
      </c>
    </row>
    <row r="447" spans="1:13" ht="15" customHeight="1" x14ac:dyDescent="0.2">
      <c r="A447" s="37">
        <f>IF(Info!$D$7=2,IF(OR($Q$5&lt;D446,$Q$5&gt;E446),0,"X"),0)</f>
        <v>0</v>
      </c>
      <c r="B447" s="37">
        <f>IF(Info!$D$7=2,IF(OR($O$5&lt;D446,$O$5&gt;E446),0,"X"),0)</f>
        <v>0</v>
      </c>
      <c r="D447" s="57" t="str">
        <f>Berechnungsmaske!D456</f>
        <v/>
      </c>
      <c r="E447" s="57" t="str">
        <f>Berechnungsmaske!E456</f>
        <v/>
      </c>
      <c r="G447" s="57" t="str">
        <f>Berechnungsmaske!F456</f>
        <v>2</v>
      </c>
      <c r="I447" s="57">
        <f>Berechnungsmaske!G456</f>
        <v>1609.3</v>
      </c>
      <c r="J447" s="57">
        <f>Berechnungsmaske!H456</f>
        <v>1645.16</v>
      </c>
      <c r="K447" s="57">
        <f>Berechnungsmaske!I456</f>
        <v>1821.77</v>
      </c>
      <c r="L447" s="57">
        <f>Berechnungsmaske!J456</f>
        <v>1340.43</v>
      </c>
      <c r="M447" s="57">
        <f>Berechnungsmaske!K456</f>
        <v>1317.49</v>
      </c>
    </row>
    <row r="448" spans="1:13" ht="15" customHeight="1" x14ac:dyDescent="0.2">
      <c r="A448" s="37">
        <f>IF(Info!$D$7=1,IF(OR($Q$5&lt;D448,$Q$5&gt;E448),0,"X"),0)</f>
        <v>0</v>
      </c>
      <c r="B448" s="37">
        <f>IF(Info!$D$7=1,IF(OR($O$5&lt;D448,$O$5&gt;E448),0,"X"),0)</f>
        <v>0</v>
      </c>
      <c r="D448" s="57">
        <f>Berechnungsmaske!D457</f>
        <v>4410</v>
      </c>
      <c r="E448" s="57">
        <f>Berechnungsmaske!E457</f>
        <v>4429.99</v>
      </c>
      <c r="G448" s="57" t="str">
        <f>Berechnungsmaske!F457</f>
        <v>1</v>
      </c>
      <c r="I448" s="57">
        <f>Berechnungsmaske!G457</f>
        <v>1803.53</v>
      </c>
      <c r="J448" s="57">
        <f>Berechnungsmaske!H457</f>
        <v>1843.7</v>
      </c>
      <c r="K448" s="57">
        <f>Berechnungsmaske!I457</f>
        <v>2041.85</v>
      </c>
      <c r="L448" s="57">
        <f>Berechnungsmaske!J457</f>
        <v>1502.59</v>
      </c>
      <c r="M448" s="57">
        <f>Berechnungsmaske!K457</f>
        <v>1476.97</v>
      </c>
    </row>
    <row r="449" spans="1:20" ht="15" customHeight="1" x14ac:dyDescent="0.2">
      <c r="A449" s="37">
        <f>IF(Info!$D$7=2,IF(OR($Q$5&lt;D448,$Q$5&gt;E448),0,"X"),0)</f>
        <v>0</v>
      </c>
      <c r="B449" s="37">
        <f>IF(Info!$D$7=2,IF(OR($O$5&lt;D448,$O$5&gt;E448),0,"X"),0)</f>
        <v>0</v>
      </c>
      <c r="D449" s="57" t="str">
        <f>Berechnungsmaske!D458</f>
        <v/>
      </c>
      <c r="E449" s="57" t="str">
        <f>Berechnungsmaske!E458</f>
        <v/>
      </c>
      <c r="G449" s="57" t="str">
        <f>Berechnungsmaske!F458</f>
        <v>2</v>
      </c>
      <c r="I449" s="57">
        <f>Berechnungsmaske!G458</f>
        <v>1615.1</v>
      </c>
      <c r="J449" s="57">
        <f>Berechnungsmaske!H458</f>
        <v>1651.07</v>
      </c>
      <c r="K449" s="57">
        <f>Berechnungsmaske!I458</f>
        <v>1828.52</v>
      </c>
      <c r="L449" s="57">
        <f>Berechnungsmaske!J458</f>
        <v>1345.6</v>
      </c>
      <c r="M449" s="57">
        <f>Berechnungsmaske!K458</f>
        <v>1322.66</v>
      </c>
    </row>
    <row r="450" spans="1:20" ht="15" customHeight="1" x14ac:dyDescent="0.2">
      <c r="A450" s="37">
        <f>IF(Info!$D$7=1,IF(OR($Q$5&lt;D450,$Q$5&gt;E450),0,"X"),0)</f>
        <v>0</v>
      </c>
      <c r="B450" s="37">
        <f>IF(Info!$D$7=1,IF(OR($O$5&lt;D450,$O$5&gt;E450),0,"X"),0)</f>
        <v>0</v>
      </c>
      <c r="D450" s="57">
        <f>Berechnungsmaske!D459</f>
        <v>4430</v>
      </c>
      <c r="E450" s="57">
        <f>Berechnungsmaske!E459</f>
        <v>4449.99</v>
      </c>
      <c r="G450" s="57" t="str">
        <f>Berechnungsmaske!F459</f>
        <v>1</v>
      </c>
      <c r="I450" s="57">
        <f>Berechnungsmaske!G459</f>
        <v>1809.94</v>
      </c>
      <c r="J450" s="57">
        <f>Berechnungsmaske!H459</f>
        <v>1850.24</v>
      </c>
      <c r="K450" s="57">
        <f>Berechnungsmaske!I459</f>
        <v>2049.39</v>
      </c>
      <c r="L450" s="57">
        <f>Berechnungsmaske!J459</f>
        <v>1508.36</v>
      </c>
      <c r="M450" s="57">
        <f>Berechnungsmaske!K459</f>
        <v>1482.74</v>
      </c>
    </row>
    <row r="451" spans="1:20" ht="15" customHeight="1" x14ac:dyDescent="0.2">
      <c r="A451" s="37">
        <f>IF(Info!$D$7=2,IF(OR($Q$5&lt;D450,$Q$5&gt;E450),0,"X"),0)</f>
        <v>0</v>
      </c>
      <c r="B451" s="37">
        <f>IF(Info!$D$7=2,IF(OR($O$5&lt;D450,$O$5&gt;E450),0,"X"),0)</f>
        <v>0</v>
      </c>
      <c r="D451" s="57" t="str">
        <f>Berechnungsmaske!D460</f>
        <v/>
      </c>
      <c r="E451" s="57" t="str">
        <f>Berechnungsmaske!E460</f>
        <v/>
      </c>
      <c r="G451" s="57" t="str">
        <f>Berechnungsmaske!F460</f>
        <v>2</v>
      </c>
      <c r="I451" s="57">
        <f>Berechnungsmaske!G460</f>
        <v>1620.85</v>
      </c>
      <c r="J451" s="57">
        <f>Berechnungsmaske!H460</f>
        <v>1656.93</v>
      </c>
      <c r="K451" s="57">
        <f>Berechnungsmaske!I460</f>
        <v>1835.27</v>
      </c>
      <c r="L451" s="57">
        <f>Berechnungsmaske!J460</f>
        <v>1350.77</v>
      </c>
      <c r="M451" s="57">
        <f>Berechnungsmaske!K460</f>
        <v>1327.82</v>
      </c>
    </row>
    <row r="452" spans="1:20" ht="15" customHeight="1" x14ac:dyDescent="0.2">
      <c r="A452" s="37">
        <f>IF(Info!$D$7=1,IF(OR($Q$5&lt;D452,$Q$5&gt;E452),0,"X"),0)</f>
        <v>0</v>
      </c>
      <c r="B452" s="37">
        <f>IF(Info!$D$7=1,IF(OR($O$5&lt;D452,$O$5&gt;E452),0,"X"),0)</f>
        <v>0</v>
      </c>
      <c r="D452" s="57">
        <f>Berechnungsmaske!D461</f>
        <v>4450</v>
      </c>
      <c r="E452" s="57">
        <f>Berechnungsmaske!E461</f>
        <v>4469.99</v>
      </c>
      <c r="G452" s="57" t="str">
        <f>Berechnungsmaske!F461</f>
        <v>1</v>
      </c>
      <c r="I452" s="57">
        <f>Berechnungsmaske!G461</f>
        <v>1816.37</v>
      </c>
      <c r="J452" s="57">
        <f>Berechnungsmaske!H461</f>
        <v>1856.72</v>
      </c>
      <c r="K452" s="57">
        <f>Berechnungsmaske!I461</f>
        <v>2056.9299999999998</v>
      </c>
      <c r="L452" s="57">
        <f>Berechnungsmaske!J461</f>
        <v>1514.13</v>
      </c>
      <c r="M452" s="57">
        <f>Berechnungsmaske!K461</f>
        <v>1488.45</v>
      </c>
    </row>
    <row r="453" spans="1:20" ht="15" customHeight="1" x14ac:dyDescent="0.2">
      <c r="A453" s="37">
        <f>IF(Info!$D$7=2,IF(OR($Q$5&lt;D452,$Q$5&gt;E452),0,"X"),0)</f>
        <v>0</v>
      </c>
      <c r="B453" s="37">
        <f>IF(Info!$D$7=2,IF(OR($O$5&lt;D452,$O$5&gt;E452),0,"X"),0)</f>
        <v>0</v>
      </c>
      <c r="D453" s="57" t="str">
        <f>Berechnungsmaske!D462</f>
        <v/>
      </c>
      <c r="E453" s="57" t="str">
        <f>Berechnungsmaske!E462</f>
        <v/>
      </c>
      <c r="G453" s="57" t="str">
        <f>Berechnungsmaske!F462</f>
        <v>2</v>
      </c>
      <c r="I453" s="57">
        <f>Berechnungsmaske!G462</f>
        <v>1626.6</v>
      </c>
      <c r="J453" s="57">
        <f>Berechnungsmaske!H462</f>
        <v>1662.73</v>
      </c>
      <c r="K453" s="57">
        <f>Berechnungsmaske!I462</f>
        <v>1842.02</v>
      </c>
      <c r="L453" s="57">
        <f>Berechnungsmaske!J462</f>
        <v>1355.94</v>
      </c>
      <c r="M453" s="57">
        <f>Berechnungsmaske!K462</f>
        <v>1332.94</v>
      </c>
    </row>
    <row r="454" spans="1:20" ht="15" customHeight="1" x14ac:dyDescent="0.2">
      <c r="A454" s="37">
        <f>IF(Info!$D$7=1,IF(OR($Q$5&lt;D454,$Q$5&gt;E454),0,"X"),0)</f>
        <v>0</v>
      </c>
      <c r="B454" s="37">
        <f>IF(Info!$D$7=1,IF(OR($O$5&lt;D454,$O$5&gt;E454),0,"X"),0)</f>
        <v>0</v>
      </c>
      <c r="D454" s="57">
        <f>Berechnungsmaske!D463</f>
        <v>4470</v>
      </c>
      <c r="E454" s="57">
        <f>Berechnungsmaske!E463</f>
        <v>4489.99</v>
      </c>
      <c r="G454" s="57" t="str">
        <f>Berechnungsmaske!F463</f>
        <v>1</v>
      </c>
      <c r="I454" s="57">
        <f>Berechnungsmaske!G463</f>
        <v>1822.85</v>
      </c>
      <c r="J454" s="57">
        <f>Berechnungsmaske!H463</f>
        <v>1863.26</v>
      </c>
      <c r="K454" s="57">
        <f>Berechnungsmaske!I463</f>
        <v>2064.4699999999998</v>
      </c>
      <c r="L454" s="57">
        <f>Berechnungsmaske!J463</f>
        <v>1519.9</v>
      </c>
      <c r="M454" s="57">
        <f>Berechnungsmaske!K463</f>
        <v>1494.22</v>
      </c>
    </row>
    <row r="455" spans="1:20" ht="15" customHeight="1" x14ac:dyDescent="0.2">
      <c r="A455" s="37">
        <f>IF(Info!$D$7=2,IF(OR($Q$5&lt;D454,$Q$5&gt;E454),0,"X"),0)</f>
        <v>0</v>
      </c>
      <c r="B455" s="37">
        <f>IF(Info!$D$7=2,IF(OR($O$5&lt;D454,$O$5&gt;E454),0,"X"),0)</f>
        <v>0</v>
      </c>
      <c r="D455" s="57" t="str">
        <f>Berechnungsmaske!D464</f>
        <v/>
      </c>
      <c r="E455" s="57" t="str">
        <f>Berechnungsmaske!E464</f>
        <v/>
      </c>
      <c r="G455" s="57" t="str">
        <f>Berechnungsmaske!F464</f>
        <v>2</v>
      </c>
      <c r="I455" s="57">
        <f>Berechnungsmaske!G464</f>
        <v>1632.4</v>
      </c>
      <c r="J455" s="57">
        <f>Berechnungsmaske!H464</f>
        <v>1668.59</v>
      </c>
      <c r="K455" s="57">
        <f>Berechnungsmaske!I464</f>
        <v>1848.78</v>
      </c>
      <c r="L455" s="57">
        <f>Berechnungsmaske!J464</f>
        <v>1361.11</v>
      </c>
      <c r="M455" s="57">
        <f>Berechnungsmaske!K464</f>
        <v>1338.11</v>
      </c>
    </row>
    <row r="456" spans="1:20" ht="15" customHeight="1" x14ac:dyDescent="0.2">
      <c r="A456" s="37">
        <f>IF(Info!$D$7=1,IF(OR($Q$5&lt;D456,$Q$5&gt;E456),0,"X"),0)</f>
        <v>0</v>
      </c>
      <c r="B456" s="37">
        <f>IF(Info!$D$7=1,IF(OR($O$5&lt;D456,$O$5&gt;E456),0,"X"),0)</f>
        <v>0</v>
      </c>
      <c r="D456" s="57">
        <f>Berechnungsmaske!D465</f>
        <v>4490</v>
      </c>
      <c r="E456" s="57">
        <f>Berechnungsmaske!E465</f>
        <v>4509.99</v>
      </c>
      <c r="G456" s="57" t="str">
        <f>Berechnungsmaske!F465</f>
        <v>1</v>
      </c>
      <c r="I456" s="57">
        <f>Berechnungsmaske!G465</f>
        <v>1829.27</v>
      </c>
      <c r="J456" s="57">
        <f>Berechnungsmaske!H465</f>
        <v>1869.8</v>
      </c>
      <c r="K456" s="57">
        <f>Berechnungsmaske!I465</f>
        <v>2071.89</v>
      </c>
      <c r="L456" s="57">
        <f>Berechnungsmaske!J465</f>
        <v>1525.68</v>
      </c>
      <c r="M456" s="57">
        <f>Berechnungsmaske!K465</f>
        <v>1499.99</v>
      </c>
      <c r="N456" s="31"/>
      <c r="O456" s="32"/>
      <c r="P456" s="32"/>
      <c r="Q456" s="32"/>
      <c r="R456" s="32"/>
      <c r="S456" s="32"/>
      <c r="T456" s="32"/>
    </row>
    <row r="457" spans="1:20" ht="15" customHeight="1" x14ac:dyDescent="0.2">
      <c r="A457" s="37">
        <f>IF(Info!$D$7=2,IF(OR($Q$5&lt;D456,$Q$5&gt;E456),0,"X"),0)</f>
        <v>0</v>
      </c>
      <c r="B457" s="37">
        <f>IF(Info!$D$7=2,IF(OR($O$5&lt;D456,$O$5&gt;E456),0,"X"),0)</f>
        <v>0</v>
      </c>
      <c r="D457" s="57" t="str">
        <f>Berechnungsmaske!D466</f>
        <v/>
      </c>
      <c r="E457" s="57" t="str">
        <f>Berechnungsmaske!E466</f>
        <v/>
      </c>
      <c r="G457" s="57" t="str">
        <f>Berechnungsmaske!F466</f>
        <v>2</v>
      </c>
      <c r="I457" s="57">
        <f>Berechnungsmaske!G466</f>
        <v>1638.15</v>
      </c>
      <c r="J457" s="57">
        <f>Berechnungsmaske!H466</f>
        <v>1674.44</v>
      </c>
      <c r="K457" s="57">
        <f>Berechnungsmaske!I466</f>
        <v>1855.43</v>
      </c>
      <c r="L457" s="57">
        <f>Berechnungsmaske!J466</f>
        <v>1366.28</v>
      </c>
      <c r="M457" s="57">
        <f>Berechnungsmaske!K466</f>
        <v>1343.27</v>
      </c>
      <c r="N457" s="1"/>
    </row>
    <row r="458" spans="1:20" ht="15" customHeight="1" x14ac:dyDescent="0.2">
      <c r="A458" s="37">
        <f>IF(Info!$D$7=1,IF(OR($Q$5&lt;D458,$Q$5&gt;E458),0,"X"),0)</f>
        <v>0</v>
      </c>
      <c r="B458" s="37">
        <f>IF(Info!$D$7=1,IF(OR($O$5&lt;D458,$O$5&gt;E458),0,"X"),0)</f>
        <v>0</v>
      </c>
      <c r="D458" s="57">
        <f>Berechnungsmaske!D467</f>
        <v>4510</v>
      </c>
      <c r="E458" s="57">
        <f>Berechnungsmaske!E467</f>
        <v>4529.99</v>
      </c>
      <c r="G458" s="57" t="str">
        <f>Berechnungsmaske!F467</f>
        <v>1</v>
      </c>
      <c r="I458" s="57">
        <f>Berechnungsmaske!G467</f>
        <v>1835.63</v>
      </c>
      <c r="J458" s="57">
        <f>Berechnungsmaske!H467</f>
        <v>1876.27</v>
      </c>
      <c r="K458" s="57">
        <f>Berechnungsmaske!I467</f>
        <v>2079.4299999999998</v>
      </c>
      <c r="L458" s="57">
        <f>Berechnungsmaske!J467</f>
        <v>1531.39</v>
      </c>
      <c r="M458" s="57">
        <f>Berechnungsmaske!K467</f>
        <v>1505.76</v>
      </c>
      <c r="N458" s="1"/>
    </row>
    <row r="459" spans="1:20" ht="15" customHeight="1" x14ac:dyDescent="0.2">
      <c r="A459" s="37">
        <f>IF(Info!$D$7=2,IF(OR($Q$5&lt;D458,$Q$5&gt;E458),0,"X"),0)</f>
        <v>0</v>
      </c>
      <c r="B459" s="37">
        <f>IF(Info!$D$7=2,IF(OR($O$5&lt;D458,$O$5&gt;E458),0,"X"),0)</f>
        <v>0</v>
      </c>
      <c r="D459" s="57" t="str">
        <f>Berechnungsmaske!D468</f>
        <v/>
      </c>
      <c r="E459" s="57" t="str">
        <f>Berechnungsmaske!E468</f>
        <v/>
      </c>
      <c r="G459" s="57" t="str">
        <f>Berechnungsmaske!F468</f>
        <v>2</v>
      </c>
      <c r="I459" s="57">
        <f>Berechnungsmaske!G468</f>
        <v>1643.84</v>
      </c>
      <c r="J459" s="57">
        <f>Berechnungsmaske!H468</f>
        <v>1680.25</v>
      </c>
      <c r="K459" s="57">
        <f>Berechnungsmaske!I468</f>
        <v>1862.18</v>
      </c>
      <c r="L459" s="57">
        <f>Berechnungsmaske!J468</f>
        <v>1371.39</v>
      </c>
      <c r="M459" s="57">
        <f>Berechnungsmaske!K468</f>
        <v>1348.45</v>
      </c>
    </row>
    <row r="460" spans="1:20" ht="15" customHeight="1" x14ac:dyDescent="0.2">
      <c r="A460" s="37">
        <f>IF(Info!$D$7=1,IF(OR($Q$5&lt;D460,$Q$5&gt;E460),0,"X"),0)</f>
        <v>0</v>
      </c>
      <c r="B460" s="37">
        <f>IF(Info!$D$7=1,IF(OR($O$5&lt;D460,$O$5&gt;E460),0,"X"),0)</f>
        <v>0</v>
      </c>
      <c r="D460" s="57">
        <f>Berechnungsmaske!D469</f>
        <v>4530</v>
      </c>
      <c r="E460" s="57">
        <f>Berechnungsmaske!E469</f>
        <v>4549.99</v>
      </c>
      <c r="G460" s="57" t="str">
        <f>Berechnungsmaske!F469</f>
        <v>1</v>
      </c>
      <c r="I460" s="57">
        <f>Berechnungsmaske!G469</f>
        <v>1842.05</v>
      </c>
      <c r="J460" s="57">
        <f>Berechnungsmaske!H469</f>
        <v>1882.81</v>
      </c>
      <c r="K460" s="57">
        <f>Berechnungsmaske!I469</f>
        <v>2086.98</v>
      </c>
      <c r="L460" s="57">
        <f>Berechnungsmaske!J469</f>
        <v>1537.15</v>
      </c>
      <c r="M460" s="57">
        <f>Berechnungsmaske!K469</f>
        <v>1511.53</v>
      </c>
    </row>
    <row r="461" spans="1:20" ht="15" customHeight="1" x14ac:dyDescent="0.2">
      <c r="A461" s="37">
        <f>IF(Info!$D$7=2,IF(OR($Q$5&lt;D460,$Q$5&gt;E460),0,"X"),0)</f>
        <v>0</v>
      </c>
      <c r="B461" s="37">
        <f>IF(Info!$D$7=2,IF(OR($O$5&lt;D460,$O$5&gt;E460),0,"X"),0)</f>
        <v>0</v>
      </c>
      <c r="D461" s="57" t="str">
        <f>Berechnungsmaske!D470</f>
        <v/>
      </c>
      <c r="E461" s="57" t="str">
        <f>Berechnungsmaske!E470</f>
        <v/>
      </c>
      <c r="G461" s="57" t="str">
        <f>Berechnungsmaske!F470</f>
        <v>2</v>
      </c>
      <c r="I461" s="57">
        <f>Berechnungsmaske!G470</f>
        <v>1649.6</v>
      </c>
      <c r="J461" s="57">
        <f>Berechnungsmaske!H470</f>
        <v>1686.1</v>
      </c>
      <c r="K461" s="57">
        <f>Berechnungsmaske!I470</f>
        <v>1868.93</v>
      </c>
      <c r="L461" s="57">
        <f>Berechnungsmaske!J470</f>
        <v>1376.56</v>
      </c>
      <c r="M461" s="57">
        <f>Berechnungsmaske!K470</f>
        <v>1353.61</v>
      </c>
    </row>
    <row r="462" spans="1:20" ht="15" customHeight="1" x14ac:dyDescent="0.2">
      <c r="A462" s="37">
        <f>IF(Info!$D$7=1,IF(OR($Q$5&lt;D462,$Q$5&gt;E462),0,"X"),0)</f>
        <v>0</v>
      </c>
      <c r="B462" s="37">
        <f>IF(Info!$D$7=1,IF(OR($O$5&lt;D462,$O$5&gt;E462),0,"X"),0)</f>
        <v>0</v>
      </c>
      <c r="D462" s="57">
        <f>Berechnungsmaske!D471</f>
        <v>4550</v>
      </c>
      <c r="E462" s="57">
        <f>Berechnungsmaske!E471</f>
        <v>4569.99</v>
      </c>
      <c r="G462" s="57" t="str">
        <f>Berechnungsmaske!F471</f>
        <v>1</v>
      </c>
      <c r="I462" s="57">
        <f>Berechnungsmaske!G471</f>
        <v>1848.41</v>
      </c>
      <c r="J462" s="57">
        <f>Berechnungsmaske!H471</f>
        <v>1889.29</v>
      </c>
      <c r="K462" s="57">
        <f>Berechnungsmaske!I471</f>
        <v>2094.5100000000002</v>
      </c>
      <c r="L462" s="57">
        <f>Berechnungsmaske!J471</f>
        <v>1542.93</v>
      </c>
      <c r="M462" s="57">
        <f>Berechnungsmaske!K471</f>
        <v>1517.31</v>
      </c>
    </row>
    <row r="463" spans="1:20" ht="15" customHeight="1" x14ac:dyDescent="0.2">
      <c r="A463" s="37">
        <f>IF(Info!$D$7=2,IF(OR($Q$5&lt;D462,$Q$5&gt;E462),0,"X"),0)</f>
        <v>0</v>
      </c>
      <c r="B463" s="37">
        <f>IF(Info!$D$7=2,IF(OR($O$5&lt;D462,$O$5&gt;E462),0,"X"),0)</f>
        <v>0</v>
      </c>
      <c r="D463" s="57" t="str">
        <f>Berechnungsmaske!D472</f>
        <v/>
      </c>
      <c r="E463" s="57" t="str">
        <f>Berechnungsmaske!E472</f>
        <v/>
      </c>
      <c r="G463" s="57" t="str">
        <f>Berechnungsmaske!F472</f>
        <v>2</v>
      </c>
      <c r="I463" s="57">
        <f>Berechnungsmaske!G472</f>
        <v>1655.29</v>
      </c>
      <c r="J463" s="57">
        <f>Berechnungsmaske!H472</f>
        <v>1691.9</v>
      </c>
      <c r="K463" s="57">
        <f>Berechnungsmaske!I472</f>
        <v>1875.68</v>
      </c>
      <c r="L463" s="57">
        <f>Berechnungsmaske!J472</f>
        <v>1381.73</v>
      </c>
      <c r="M463" s="57">
        <f>Berechnungsmaske!K472</f>
        <v>1358.78</v>
      </c>
    </row>
    <row r="464" spans="1:20" ht="15" customHeight="1" x14ac:dyDescent="0.2">
      <c r="A464" s="37">
        <f>IF(Info!$D$7=1,IF(OR($Q$5&lt;D464,$Q$5&gt;E464),0,"X"),0)</f>
        <v>0</v>
      </c>
      <c r="B464" s="37">
        <f>IF(Info!$D$7=1,IF(OR($O$5&lt;D464,$O$5&gt;E464),0,"X"),0)</f>
        <v>0</v>
      </c>
      <c r="D464" s="57">
        <f>Berechnungsmaske!D473</f>
        <v>4570</v>
      </c>
      <c r="E464" s="57">
        <f>Berechnungsmaske!E473</f>
        <v>4589.99</v>
      </c>
      <c r="G464" s="57" t="str">
        <f>Berechnungsmaske!F473</f>
        <v>1</v>
      </c>
      <c r="I464" s="57">
        <f>Berechnungsmaske!G473</f>
        <v>1854.83</v>
      </c>
      <c r="J464" s="57">
        <f>Berechnungsmaske!H473</f>
        <v>1895.77</v>
      </c>
      <c r="K464" s="57">
        <f>Berechnungsmaske!I473</f>
        <v>2101.9299999999998</v>
      </c>
      <c r="L464" s="57">
        <f>Berechnungsmaske!J473</f>
        <v>1548.7</v>
      </c>
      <c r="M464" s="57">
        <f>Berechnungsmaske!K473</f>
        <v>1523.08</v>
      </c>
    </row>
    <row r="465" spans="1:13" ht="15" customHeight="1" x14ac:dyDescent="0.2">
      <c r="A465" s="37">
        <f>IF(Info!$D$7=2,IF(OR($Q$5&lt;D464,$Q$5&gt;E464),0,"X"),0)</f>
        <v>0</v>
      </c>
      <c r="B465" s="37">
        <f>IF(Info!$D$7=2,IF(OR($O$5&lt;D464,$O$5&gt;E464),0,"X"),0)</f>
        <v>0</v>
      </c>
      <c r="D465" s="57" t="str">
        <f>Berechnungsmaske!D474</f>
        <v/>
      </c>
      <c r="E465" s="57" t="str">
        <f>Berechnungsmaske!E474</f>
        <v/>
      </c>
      <c r="G465" s="57" t="str">
        <f>Berechnungsmaske!F474</f>
        <v>2</v>
      </c>
      <c r="I465" s="57">
        <f>Berechnungsmaske!G474</f>
        <v>1661.04</v>
      </c>
      <c r="J465" s="57">
        <f>Berechnungsmaske!H474</f>
        <v>1697.7</v>
      </c>
      <c r="K465" s="57">
        <f>Berechnungsmaske!I474</f>
        <v>1882.33</v>
      </c>
      <c r="L465" s="57">
        <f>Berechnungsmaske!J474</f>
        <v>1386.89</v>
      </c>
      <c r="M465" s="57">
        <f>Berechnungsmaske!K474</f>
        <v>1363.95</v>
      </c>
    </row>
    <row r="466" spans="1:13" ht="15" customHeight="1" x14ac:dyDescent="0.2">
      <c r="A466" s="37">
        <f>IF(Info!$D$7=1,IF(OR($Q$5&lt;D466,$Q$5&gt;E466),0,"X"),0)</f>
        <v>0</v>
      </c>
      <c r="B466" s="37">
        <f>IF(Info!$D$7=1,IF(OR($O$5&lt;D466,$O$5&gt;E466),0,"X"),0)</f>
        <v>0</v>
      </c>
      <c r="D466" s="57">
        <f>Berechnungsmaske!D475</f>
        <v>4590</v>
      </c>
      <c r="E466" s="57">
        <f>Berechnungsmaske!E475</f>
        <v>4609.99</v>
      </c>
      <c r="G466" s="57" t="str">
        <f>Berechnungsmaske!F475</f>
        <v>1</v>
      </c>
      <c r="I466" s="57">
        <f>Berechnungsmaske!G475</f>
        <v>1861.19</v>
      </c>
      <c r="J466" s="57">
        <f>Berechnungsmaske!H475</f>
        <v>1902.24</v>
      </c>
      <c r="K466" s="57">
        <f>Berechnungsmaske!I475</f>
        <v>2109.4699999999998</v>
      </c>
      <c r="L466" s="57">
        <f>Berechnungsmaske!J475</f>
        <v>1554.47</v>
      </c>
      <c r="M466" s="57">
        <f>Berechnungsmaske!K475</f>
        <v>1528.85</v>
      </c>
    </row>
    <row r="467" spans="1:13" ht="15" customHeight="1" x14ac:dyDescent="0.2">
      <c r="A467" s="37">
        <f>IF(Info!$D$7=2,IF(OR($Q$5&lt;D466,$Q$5&gt;E466),0,"X"),0)</f>
        <v>0</v>
      </c>
      <c r="B467" s="37">
        <f>IF(Info!$D$7=2,IF(OR($O$5&lt;D466,$O$5&gt;E466),0,"X"),0)</f>
        <v>0</v>
      </c>
      <c r="D467" s="57" t="str">
        <f>Berechnungsmaske!D476</f>
        <v/>
      </c>
      <c r="E467" s="57" t="str">
        <f>Berechnungsmaske!E476</f>
        <v/>
      </c>
      <c r="G467" s="57" t="str">
        <f>Berechnungsmaske!F476</f>
        <v>2</v>
      </c>
      <c r="I467" s="57">
        <f>Berechnungsmaske!G476</f>
        <v>1666.74</v>
      </c>
      <c r="J467" s="57">
        <f>Berechnungsmaske!H476</f>
        <v>1703.5</v>
      </c>
      <c r="K467" s="57">
        <f>Berechnungsmaske!I476</f>
        <v>1889.08</v>
      </c>
      <c r="L467" s="57">
        <f>Berechnungsmaske!J476</f>
        <v>1392.07</v>
      </c>
      <c r="M467" s="57">
        <f>Berechnungsmaske!K476</f>
        <v>1369.12</v>
      </c>
    </row>
    <row r="468" spans="1:13" ht="15" customHeight="1" x14ac:dyDescent="0.2">
      <c r="A468" s="37">
        <f>IF(Info!$D$7=1,IF(OR($Q$5&lt;D468,$Q$5&gt;E468),0,"X"),0)</f>
        <v>0</v>
      </c>
      <c r="B468" s="37">
        <f>IF(Info!$D$7=1,IF(OR($O$5&lt;D468,$O$5&gt;E468),0,"X"),0)</f>
        <v>0</v>
      </c>
      <c r="D468" s="57">
        <f>Berechnungsmaske!D477</f>
        <v>4610</v>
      </c>
      <c r="E468" s="57">
        <f>Berechnungsmaske!E477</f>
        <v>4629.99</v>
      </c>
      <c r="G468" s="57" t="str">
        <f>Berechnungsmaske!F477</f>
        <v>1</v>
      </c>
      <c r="I468" s="57">
        <f>Berechnungsmaske!G477</f>
        <v>1867.55</v>
      </c>
      <c r="J468" s="57">
        <f>Berechnungsmaske!H477</f>
        <v>1908.67</v>
      </c>
      <c r="K468" s="57">
        <f>Berechnungsmaske!I477</f>
        <v>2116.89</v>
      </c>
      <c r="L468" s="57">
        <f>Berechnungsmaske!J477</f>
        <v>1560.19</v>
      </c>
      <c r="M468" s="57">
        <f>Berechnungsmaske!K477</f>
        <v>1534.57</v>
      </c>
    </row>
    <row r="469" spans="1:13" ht="15" customHeight="1" x14ac:dyDescent="0.2">
      <c r="A469" s="37">
        <f>IF(Info!$D$7=2,IF(OR($Q$5&lt;D468,$Q$5&gt;E468),0,"X"),0)</f>
        <v>0</v>
      </c>
      <c r="B469" s="37">
        <f>IF(Info!$D$7=2,IF(OR($O$5&lt;D468,$O$5&gt;E468),0,"X"),0)</f>
        <v>0</v>
      </c>
      <c r="D469" s="57" t="str">
        <f>Berechnungsmaske!D478</f>
        <v/>
      </c>
      <c r="E469" s="57" t="str">
        <f>Berechnungsmaske!E478</f>
        <v/>
      </c>
      <c r="G469" s="57" t="str">
        <f>Berechnungsmaske!F478</f>
        <v>2</v>
      </c>
      <c r="I469" s="57">
        <f>Berechnungsmaske!G478</f>
        <v>1672.43</v>
      </c>
      <c r="J469" s="57">
        <f>Berechnungsmaske!H478</f>
        <v>1709.26</v>
      </c>
      <c r="K469" s="57">
        <f>Berechnungsmaske!I478</f>
        <v>1895.72</v>
      </c>
      <c r="L469" s="57">
        <f>Berechnungsmaske!J478</f>
        <v>1397.18</v>
      </c>
      <c r="M469" s="57">
        <f>Berechnungsmaske!K478</f>
        <v>1374.24</v>
      </c>
    </row>
    <row r="470" spans="1:13" ht="15" customHeight="1" x14ac:dyDescent="0.2">
      <c r="A470" s="37">
        <f>IF(Info!$D$7=1,IF(OR($Q$5&lt;D470,$Q$5&gt;E470),0,"X"),0)</f>
        <v>0</v>
      </c>
      <c r="B470" s="37">
        <f>IF(Info!$D$7=1,IF(OR($O$5&lt;D470,$O$5&gt;E470),0,"X"),0)</f>
        <v>0</v>
      </c>
      <c r="D470" s="57">
        <f>Berechnungsmaske!D479</f>
        <v>4630</v>
      </c>
      <c r="E470" s="57">
        <f>Berechnungsmaske!E479</f>
        <v>4649.99</v>
      </c>
      <c r="G470" s="57" t="str">
        <f>Berechnungsmaske!F479</f>
        <v>1</v>
      </c>
      <c r="I470" s="57">
        <f>Berechnungsmaske!G479</f>
        <v>1873.92</v>
      </c>
      <c r="J470" s="57">
        <f>Berechnungsmaske!H479</f>
        <v>1915.09</v>
      </c>
      <c r="K470" s="57">
        <f>Berechnungsmaske!I479</f>
        <v>2124.4299999999998</v>
      </c>
      <c r="L470" s="57">
        <f>Berechnungsmaske!J479</f>
        <v>1565.96</v>
      </c>
      <c r="M470" s="57">
        <f>Berechnungsmaske!K479</f>
        <v>1540.34</v>
      </c>
    </row>
    <row r="471" spans="1:13" ht="15" customHeight="1" x14ac:dyDescent="0.2">
      <c r="A471" s="37">
        <f>IF(Info!$D$7=2,IF(OR($Q$5&lt;D470,$Q$5&gt;E470),0,"X"),0)</f>
        <v>0</v>
      </c>
      <c r="B471" s="37">
        <f>IF(Info!$D$7=2,IF(OR($O$5&lt;D470,$O$5&gt;E470),0,"X"),0)</f>
        <v>0</v>
      </c>
      <c r="D471" s="57" t="str">
        <f>Berechnungsmaske!D480</f>
        <v/>
      </c>
      <c r="E471" s="57" t="str">
        <f>Berechnungsmaske!E480</f>
        <v/>
      </c>
      <c r="G471" s="57" t="str">
        <f>Berechnungsmaske!F480</f>
        <v>2</v>
      </c>
      <c r="I471" s="57">
        <f>Berechnungsmaske!G480</f>
        <v>1678.13</v>
      </c>
      <c r="J471" s="57">
        <f>Berechnungsmaske!H480</f>
        <v>1715</v>
      </c>
      <c r="K471" s="57">
        <f>Berechnungsmaske!I480</f>
        <v>1902.47</v>
      </c>
      <c r="L471" s="57">
        <f>Berechnungsmaske!J480</f>
        <v>1402.36</v>
      </c>
      <c r="M471" s="57">
        <f>Berechnungsmaske!K480</f>
        <v>1379.41</v>
      </c>
    </row>
    <row r="472" spans="1:13" ht="15" customHeight="1" x14ac:dyDescent="0.2">
      <c r="A472" s="37">
        <f>IF(Info!$D$7=1,IF(OR($Q$5&lt;D472,$Q$5&gt;E472),0,"X"),0)</f>
        <v>0</v>
      </c>
      <c r="B472" s="37">
        <f>IF(Info!$D$7=1,IF(OR($O$5&lt;D472,$O$5&gt;E472),0,"X"),0)</f>
        <v>0</v>
      </c>
      <c r="D472" s="57">
        <f>Berechnungsmaske!D481</f>
        <v>4650</v>
      </c>
      <c r="E472" s="57">
        <f>Berechnungsmaske!E481</f>
        <v>4669.99</v>
      </c>
      <c r="G472" s="57" t="str">
        <f>Berechnungsmaske!F481</f>
        <v>1</v>
      </c>
      <c r="I472" s="57">
        <f>Berechnungsmaske!G481</f>
        <v>1880.21</v>
      </c>
      <c r="J472" s="57">
        <f>Berechnungsmaske!H481</f>
        <v>1921.57</v>
      </c>
      <c r="K472" s="57">
        <f>Berechnungsmaske!I481</f>
        <v>2131.85</v>
      </c>
      <c r="L472" s="57">
        <f>Berechnungsmaske!J481</f>
        <v>1571.73</v>
      </c>
      <c r="M472" s="57">
        <f>Berechnungsmaske!K481</f>
        <v>1546.11</v>
      </c>
    </row>
    <row r="473" spans="1:13" ht="15" customHeight="1" x14ac:dyDescent="0.2">
      <c r="A473" s="37">
        <f>IF(Info!$D$7=2,IF(OR($Q$5&lt;D472,$Q$5&gt;E472),0,"X"),0)</f>
        <v>0</v>
      </c>
      <c r="B473" s="37">
        <f>IF(Info!$D$7=2,IF(OR($O$5&lt;D472,$O$5&gt;E472),0,"X"),0)</f>
        <v>0</v>
      </c>
      <c r="D473" s="57" t="str">
        <f>Berechnungsmaske!D482</f>
        <v/>
      </c>
      <c r="E473" s="57" t="str">
        <f>Berechnungsmaske!E482</f>
        <v/>
      </c>
      <c r="G473" s="57" t="str">
        <f>Berechnungsmaske!F482</f>
        <v>2</v>
      </c>
      <c r="I473" s="57">
        <f>Berechnungsmaske!G482</f>
        <v>1683.77</v>
      </c>
      <c r="J473" s="57">
        <f>Berechnungsmaske!H482</f>
        <v>1720.81</v>
      </c>
      <c r="K473" s="57">
        <f>Berechnungsmaske!I482</f>
        <v>1909.12</v>
      </c>
      <c r="L473" s="57">
        <f>Berechnungsmaske!J482</f>
        <v>1407.52</v>
      </c>
      <c r="M473" s="57">
        <f>Berechnungsmaske!K482</f>
        <v>1384.58</v>
      </c>
    </row>
    <row r="474" spans="1:13" ht="15" customHeight="1" x14ac:dyDescent="0.2">
      <c r="A474" s="37">
        <f>IF(Info!$D$7=1,IF(OR($Q$5&lt;D474,$Q$5&gt;E474),0,"X"),0)</f>
        <v>0</v>
      </c>
      <c r="B474" s="37">
        <f>IF(Info!$D$7=1,IF(OR($O$5&lt;D474,$O$5&gt;E474),0,"X"),0)</f>
        <v>0</v>
      </c>
      <c r="D474" s="57">
        <f>Berechnungsmaske!D483</f>
        <v>4670</v>
      </c>
      <c r="E474" s="57">
        <f>Berechnungsmaske!E483</f>
        <v>4689.99</v>
      </c>
      <c r="G474" s="57" t="str">
        <f>Berechnungsmaske!F483</f>
        <v>1</v>
      </c>
      <c r="I474" s="57">
        <f>Berechnungsmaske!G483</f>
        <v>1886.57</v>
      </c>
      <c r="J474" s="57">
        <f>Berechnungsmaske!H483</f>
        <v>1927.99</v>
      </c>
      <c r="K474" s="57">
        <f>Berechnungsmaske!I483</f>
        <v>2139.4</v>
      </c>
      <c r="L474" s="57">
        <f>Berechnungsmaske!J483</f>
        <v>1577.51</v>
      </c>
      <c r="M474" s="57">
        <f>Berechnungsmaske!K483</f>
        <v>1551.88</v>
      </c>
    </row>
    <row r="475" spans="1:13" ht="15" customHeight="1" x14ac:dyDescent="0.2">
      <c r="A475" s="37">
        <f>IF(Info!$D$7=2,IF(OR($Q$5&lt;D474,$Q$5&gt;E474),0,"X"),0)</f>
        <v>0</v>
      </c>
      <c r="B475" s="37">
        <f>IF(Info!$D$7=2,IF(OR($O$5&lt;D474,$O$5&gt;E474),0,"X"),0)</f>
        <v>0</v>
      </c>
      <c r="D475" s="57" t="str">
        <f>Berechnungsmaske!D484</f>
        <v/>
      </c>
      <c r="E475" s="57" t="str">
        <f>Berechnungsmaske!E484</f>
        <v/>
      </c>
      <c r="G475" s="57" t="str">
        <f>Berechnungsmaske!F484</f>
        <v>2</v>
      </c>
      <c r="I475" s="57">
        <f>Berechnungsmaske!G484</f>
        <v>1689.47</v>
      </c>
      <c r="J475" s="57">
        <f>Berechnungsmaske!H484</f>
        <v>1726.55</v>
      </c>
      <c r="K475" s="57">
        <f>Berechnungsmaske!I484</f>
        <v>1915.88</v>
      </c>
      <c r="L475" s="57">
        <f>Berechnungsmaske!J484</f>
        <v>1412.69</v>
      </c>
      <c r="M475" s="57">
        <f>Berechnungsmaske!K484</f>
        <v>1389.74</v>
      </c>
    </row>
    <row r="476" spans="1:13" ht="15" customHeight="1" x14ac:dyDescent="0.2">
      <c r="A476" s="37">
        <f>IF(Info!$D$7=1,IF(OR($Q$5&lt;D476,$Q$5&gt;E476),0,"X"),0)</f>
        <v>0</v>
      </c>
      <c r="B476" s="37">
        <f>IF(Info!$D$7=1,IF(OR($O$5&lt;D476,$O$5&gt;E476),0,"X"),0)</f>
        <v>0</v>
      </c>
      <c r="D476" s="57">
        <f>Berechnungsmaske!D485</f>
        <v>4690</v>
      </c>
      <c r="E476" s="57">
        <f>Berechnungsmaske!E485</f>
        <v>4709.99</v>
      </c>
      <c r="G476" s="57" t="str">
        <f>Berechnungsmaske!F485</f>
        <v>1</v>
      </c>
      <c r="I476" s="57">
        <f>Berechnungsmaske!G485</f>
        <v>1892.58</v>
      </c>
      <c r="J476" s="57">
        <f>Berechnungsmaske!H485</f>
        <v>1934.11</v>
      </c>
      <c r="K476" s="57">
        <f>Berechnungsmaske!I485</f>
        <v>2146.58</v>
      </c>
      <c r="L476" s="57">
        <f>Berechnungsmaske!J485</f>
        <v>1582.92</v>
      </c>
      <c r="M476" s="57">
        <f>Berechnungsmaske!K485</f>
        <v>1557.3</v>
      </c>
    </row>
    <row r="477" spans="1:13" ht="15" customHeight="1" x14ac:dyDescent="0.2">
      <c r="A477" s="37">
        <f>IF(Info!$D$7=2,IF(OR($Q$5&lt;D476,$Q$5&gt;E476),0,"X"),0)</f>
        <v>0</v>
      </c>
      <c r="B477" s="37">
        <f>IF(Info!$D$7=2,IF(OR($O$5&lt;D476,$O$5&gt;E476),0,"X"),0)</f>
        <v>0</v>
      </c>
      <c r="D477" s="57" t="str">
        <f>Berechnungsmaske!D486</f>
        <v/>
      </c>
      <c r="E477" s="57" t="str">
        <f>Berechnungsmaske!E486</f>
        <v/>
      </c>
      <c r="G477" s="57" t="str">
        <f>Berechnungsmaske!F486</f>
        <v>2</v>
      </c>
      <c r="I477" s="57">
        <f>Berechnungsmaske!G486</f>
        <v>1694.85</v>
      </c>
      <c r="J477" s="57">
        <f>Berechnungsmaske!H486</f>
        <v>1732.04</v>
      </c>
      <c r="K477" s="57">
        <f>Berechnungsmaske!I486</f>
        <v>1922.31</v>
      </c>
      <c r="L477" s="57">
        <f>Berechnungsmaske!J486</f>
        <v>1417.54</v>
      </c>
      <c r="M477" s="57">
        <f>Berechnungsmaske!K486</f>
        <v>1394.6</v>
      </c>
    </row>
    <row r="478" spans="1:13" ht="15" customHeight="1" x14ac:dyDescent="0.2">
      <c r="A478" s="37">
        <f>IF(Info!$D$7=1,IF(OR($Q$5&lt;D478,$Q$5&gt;E478),0,"X"),0)</f>
        <v>0</v>
      </c>
      <c r="B478" s="37">
        <f>IF(Info!$D$7=1,IF(OR($O$5&lt;D478,$O$5&gt;E478),0,"X"),0)</f>
        <v>0</v>
      </c>
      <c r="D478" s="57">
        <f>Berechnungsmaske!D487</f>
        <v>4710</v>
      </c>
      <c r="E478" s="57">
        <f>Berechnungsmaske!E487</f>
        <v>4729.99</v>
      </c>
      <c r="G478" s="57" t="str">
        <f>Berechnungsmaske!F487</f>
        <v>1</v>
      </c>
      <c r="I478" s="57">
        <f>Berechnungsmaske!G487</f>
        <v>1898.42</v>
      </c>
      <c r="J478" s="57">
        <f>Berechnungsmaske!H487</f>
        <v>1940</v>
      </c>
      <c r="K478" s="57">
        <f>Berechnungsmaske!I487</f>
        <v>2153.77</v>
      </c>
      <c r="L478" s="57">
        <f>Berechnungsmaske!J487</f>
        <v>1588.17</v>
      </c>
      <c r="M478" s="57">
        <f>Berechnungsmaske!K487</f>
        <v>1562.54</v>
      </c>
    </row>
    <row r="479" spans="1:13" ht="15" customHeight="1" x14ac:dyDescent="0.2">
      <c r="A479" s="37">
        <f>IF(Info!$D$7=2,IF(OR($Q$5&lt;D478,$Q$5&gt;E478),0,"X"),0)</f>
        <v>0</v>
      </c>
      <c r="B479" s="37">
        <f>IF(Info!$D$7=2,IF(OR($O$5&lt;D478,$O$5&gt;E478),0,"X"),0)</f>
        <v>0</v>
      </c>
      <c r="D479" s="57" t="str">
        <f>Berechnungsmaske!D488</f>
        <v/>
      </c>
      <c r="E479" s="57" t="str">
        <f>Berechnungsmaske!E488</f>
        <v/>
      </c>
      <c r="G479" s="57" t="str">
        <f>Berechnungsmaske!F488</f>
        <v>2</v>
      </c>
      <c r="I479" s="57">
        <f>Berechnungsmaske!G488</f>
        <v>1700.08</v>
      </c>
      <c r="J479" s="57">
        <f>Berechnungsmaske!H488</f>
        <v>1737.31</v>
      </c>
      <c r="K479" s="57">
        <f>Berechnungsmaske!I488</f>
        <v>1928.75</v>
      </c>
      <c r="L479" s="57">
        <f>Berechnungsmaske!J488</f>
        <v>1422.24</v>
      </c>
      <c r="M479" s="57">
        <f>Berechnungsmaske!K488</f>
        <v>1399.29</v>
      </c>
    </row>
    <row r="480" spans="1:13" ht="15" customHeight="1" x14ac:dyDescent="0.2">
      <c r="A480" s="37">
        <f>IF(Info!$D$7=1,IF(OR($Q$5&lt;D480,$Q$5&gt;E480),0,"X"),0)</f>
        <v>0</v>
      </c>
      <c r="B480" s="37">
        <f>IF(Info!$D$7=1,IF(OR($O$5&lt;D480,$O$5&gt;E480),0,"X"),0)</f>
        <v>0</v>
      </c>
      <c r="D480" s="57">
        <f>Berechnungsmaske!D489</f>
        <v>4730</v>
      </c>
      <c r="E480" s="57">
        <f>Berechnungsmaske!E489</f>
        <v>4749.99</v>
      </c>
      <c r="G480" s="57" t="str">
        <f>Berechnungsmaske!F489</f>
        <v>1</v>
      </c>
      <c r="I480" s="57">
        <f>Berechnungsmaske!G489</f>
        <v>1904.25</v>
      </c>
      <c r="J480" s="57">
        <f>Berechnungsmaske!H489</f>
        <v>1945.95</v>
      </c>
      <c r="K480" s="57">
        <f>Berechnungsmaske!I489</f>
        <v>2160.83</v>
      </c>
      <c r="L480" s="57">
        <f>Berechnungsmaske!J489</f>
        <v>1593.35</v>
      </c>
      <c r="M480" s="57">
        <f>Berechnungsmaske!K489</f>
        <v>1567.73</v>
      </c>
    </row>
    <row r="481" spans="1:13" ht="15" customHeight="1" x14ac:dyDescent="0.2">
      <c r="A481" s="37">
        <f>IF(Info!$D$7=2,IF(OR($Q$5&lt;D480,$Q$5&gt;E480),0,"X"),0)</f>
        <v>0</v>
      </c>
      <c r="B481" s="37">
        <f>IF(Info!$D$7=2,IF(OR($O$5&lt;D480,$O$5&gt;E480),0,"X"),0)</f>
        <v>0</v>
      </c>
      <c r="D481" s="57" t="str">
        <f>Berechnungsmaske!D490</f>
        <v/>
      </c>
      <c r="E481" s="57" t="str">
        <f>Berechnungsmaske!E490</f>
        <v/>
      </c>
      <c r="G481" s="57" t="str">
        <f>Berechnungsmaske!F490</f>
        <v>2</v>
      </c>
      <c r="I481" s="57">
        <f>Berechnungsmaske!G490</f>
        <v>1705.3</v>
      </c>
      <c r="J481" s="57">
        <f>Berechnungsmaske!H490</f>
        <v>1742.64</v>
      </c>
      <c r="K481" s="57">
        <f>Berechnungsmaske!I490</f>
        <v>1935.07</v>
      </c>
      <c r="L481" s="57">
        <f>Berechnungsmaske!J490</f>
        <v>1426.88</v>
      </c>
      <c r="M481" s="57">
        <f>Berechnungsmaske!K490</f>
        <v>1403.93</v>
      </c>
    </row>
    <row r="482" spans="1:13" ht="15" customHeight="1" x14ac:dyDescent="0.2">
      <c r="A482" s="37">
        <f>IF(Info!$D$7=1,IF(OR($Q$5&lt;D482,$Q$5&gt;E482),0,"X"),0)</f>
        <v>0</v>
      </c>
      <c r="B482" s="37">
        <f>IF(Info!$D$7=1,IF(OR($O$5&lt;D482,$O$5&gt;E482),0,"X"),0)</f>
        <v>0</v>
      </c>
      <c r="D482" s="57">
        <f>Berechnungsmaske!D491</f>
        <v>4750</v>
      </c>
      <c r="E482" s="57">
        <f>Berechnungsmaske!E491</f>
        <v>4769.99</v>
      </c>
      <c r="G482" s="57" t="str">
        <f>Berechnungsmaske!F491</f>
        <v>1</v>
      </c>
      <c r="I482" s="57">
        <f>Berechnungsmaske!G491</f>
        <v>1910.02</v>
      </c>
      <c r="J482" s="57">
        <f>Berechnungsmaske!H491</f>
        <v>1951.84</v>
      </c>
      <c r="K482" s="57">
        <f>Berechnungsmaske!I491</f>
        <v>2167.9</v>
      </c>
      <c r="L482" s="57">
        <f>Berechnungsmaske!J491</f>
        <v>1598.59</v>
      </c>
      <c r="M482" s="57">
        <f>Berechnungsmaske!K491</f>
        <v>1572.97</v>
      </c>
    </row>
    <row r="483" spans="1:13" ht="15" customHeight="1" x14ac:dyDescent="0.2">
      <c r="A483" s="37">
        <f>IF(Info!$D$7=2,IF(OR($Q$5&lt;D482,$Q$5&gt;E482),0,"X"),0)</f>
        <v>0</v>
      </c>
      <c r="B483" s="37">
        <f>IF(Info!$D$7=2,IF(OR($O$5&lt;D482,$O$5&gt;E482),0,"X"),0)</f>
        <v>0</v>
      </c>
      <c r="D483" s="57" t="str">
        <f>Berechnungsmaske!D492</f>
        <v/>
      </c>
      <c r="E483" s="57" t="str">
        <f>Berechnungsmaske!E492</f>
        <v/>
      </c>
      <c r="G483" s="57" t="str">
        <f>Berechnungsmaske!F492</f>
        <v>2</v>
      </c>
      <c r="I483" s="57">
        <f>Berechnungsmaske!G492</f>
        <v>1710.46</v>
      </c>
      <c r="J483" s="57">
        <f>Berechnungsmaske!H492</f>
        <v>1747.92</v>
      </c>
      <c r="K483" s="57">
        <f>Berechnungsmaske!I492</f>
        <v>1941.4</v>
      </c>
      <c r="L483" s="57">
        <f>Berechnungsmaske!J492</f>
        <v>1431.58</v>
      </c>
      <c r="M483" s="57">
        <f>Berechnungsmaske!K492</f>
        <v>1408.63</v>
      </c>
    </row>
    <row r="484" spans="1:13" ht="15" customHeight="1" x14ac:dyDescent="0.2">
      <c r="A484" s="37">
        <f>IF(Info!$D$7=1,IF(OR($Q$5&lt;D484,$Q$5&gt;E484),0,"X"),0)</f>
        <v>0</v>
      </c>
      <c r="B484" s="37">
        <f>IF(Info!$D$7=1,IF(OR($O$5&lt;D484,$O$5&gt;E484),0,"X"),0)</f>
        <v>0</v>
      </c>
      <c r="D484" s="57">
        <f>Berechnungsmaske!D493</f>
        <v>4770</v>
      </c>
      <c r="E484" s="57">
        <f>Berechnungsmaske!E493</f>
        <v>4789.99</v>
      </c>
      <c r="G484" s="57" t="str">
        <f>Berechnungsmaske!F493</f>
        <v>1</v>
      </c>
      <c r="I484" s="57">
        <f>Berechnungsmaske!G493</f>
        <v>1915.84</v>
      </c>
      <c r="J484" s="57">
        <f>Berechnungsmaske!H493</f>
        <v>1957.73</v>
      </c>
      <c r="K484" s="57">
        <f>Berechnungsmaske!I493</f>
        <v>2175.08</v>
      </c>
      <c r="L484" s="57">
        <f>Berechnungsmaske!J493</f>
        <v>1603.83</v>
      </c>
      <c r="M484" s="57">
        <f>Berechnungsmaske!K493</f>
        <v>1578.21</v>
      </c>
    </row>
    <row r="485" spans="1:13" ht="15" customHeight="1" x14ac:dyDescent="0.2">
      <c r="A485" s="37">
        <f>IF(Info!$D$7=2,IF(OR($Q$5&lt;D484,$Q$5&gt;E484),0,"X"),0)</f>
        <v>0</v>
      </c>
      <c r="B485" s="37">
        <f>IF(Info!$D$7=2,IF(OR($O$5&lt;D484,$O$5&gt;E484),0,"X"),0)</f>
        <v>0</v>
      </c>
      <c r="D485" s="57" t="str">
        <f>Berechnungsmaske!D494</f>
        <v/>
      </c>
      <c r="E485" s="57" t="str">
        <f>Berechnungsmaske!E494</f>
        <v/>
      </c>
      <c r="G485" s="57" t="str">
        <f>Berechnungsmaske!F494</f>
        <v>2</v>
      </c>
      <c r="I485" s="57">
        <f>Berechnungsmaske!G494</f>
        <v>1715.68</v>
      </c>
      <c r="J485" s="57">
        <f>Berechnungsmaske!H494</f>
        <v>1753.19</v>
      </c>
      <c r="K485" s="57">
        <f>Berechnungsmaske!I494</f>
        <v>1947.83</v>
      </c>
      <c r="L485" s="57">
        <f>Berechnungsmaske!J494</f>
        <v>1436.27</v>
      </c>
      <c r="M485" s="57">
        <f>Berechnungsmaske!K494</f>
        <v>1413.32</v>
      </c>
    </row>
    <row r="486" spans="1:13" ht="15" customHeight="1" x14ac:dyDescent="0.2">
      <c r="A486" s="37">
        <f>IF(Info!$D$7=1,IF(OR($Q$5&lt;D486,$Q$5&gt;E486),0,"X"),0)</f>
        <v>0</v>
      </c>
      <c r="B486" s="37">
        <f>IF(Info!$D$7=1,IF(OR($O$5&lt;D486,$O$5&gt;E486),0,"X"),0)</f>
        <v>0</v>
      </c>
      <c r="D486" s="57">
        <f>Berechnungsmaske!D495</f>
        <v>4790</v>
      </c>
      <c r="E486" s="57">
        <f>Berechnungsmaske!E495</f>
        <v>4809.99</v>
      </c>
      <c r="G486" s="57" t="str">
        <f>Berechnungsmaske!F495</f>
        <v>1</v>
      </c>
      <c r="I486" s="57">
        <f>Berechnungsmaske!G495</f>
        <v>1921.62</v>
      </c>
      <c r="J486" s="57">
        <f>Berechnungsmaske!H495</f>
        <v>1963.62</v>
      </c>
      <c r="K486" s="57">
        <f>Berechnungsmaske!I495</f>
        <v>2182.16</v>
      </c>
      <c r="L486" s="57">
        <f>Berechnungsmaske!J495</f>
        <v>1609.08</v>
      </c>
      <c r="M486" s="57">
        <f>Berechnungsmaske!K495</f>
        <v>1583.45</v>
      </c>
    </row>
    <row r="487" spans="1:13" ht="15" customHeight="1" x14ac:dyDescent="0.2">
      <c r="A487" s="37">
        <f>IF(Info!$D$7=2,IF(OR($Q$5&lt;D486,$Q$5&gt;E486),0,"X"),0)</f>
        <v>0</v>
      </c>
      <c r="B487" s="37">
        <f>IF(Info!$D$7=2,IF(OR($O$5&lt;D486,$O$5&gt;E486),0,"X"),0)</f>
        <v>0</v>
      </c>
      <c r="D487" s="57" t="str">
        <f>Berechnungsmaske!D496</f>
        <v/>
      </c>
      <c r="E487" s="57" t="str">
        <f>Berechnungsmaske!E496</f>
        <v/>
      </c>
      <c r="G487" s="57" t="str">
        <f>Berechnungsmaske!F496</f>
        <v>2</v>
      </c>
      <c r="I487" s="57">
        <f>Berechnungsmaske!G496</f>
        <v>1720.85</v>
      </c>
      <c r="J487" s="57">
        <f>Berechnungsmaske!H496</f>
        <v>1758.46</v>
      </c>
      <c r="K487" s="57">
        <f>Berechnungsmaske!I496</f>
        <v>1954.17</v>
      </c>
      <c r="L487" s="57">
        <f>Berechnungsmaske!J496</f>
        <v>1440.97</v>
      </c>
      <c r="M487" s="57">
        <f>Berechnungsmaske!K496</f>
        <v>1418.02</v>
      </c>
    </row>
    <row r="488" spans="1:13" ht="15" customHeight="1" x14ac:dyDescent="0.2">
      <c r="A488" s="37">
        <f>IF(Info!$D$7=1,IF(OR($Q$5&lt;D488,$Q$5&gt;E488),0,"X"),0)</f>
        <v>0</v>
      </c>
      <c r="B488" s="37">
        <f>IF(Info!$D$7=1,IF(OR($O$5&lt;D488,$O$5&gt;E488),0,"X"),0)</f>
        <v>0</v>
      </c>
      <c r="D488" s="57">
        <f>Berechnungsmaske!D497</f>
        <v>4810</v>
      </c>
      <c r="E488" s="57">
        <f>Berechnungsmaske!E497</f>
        <v>4829.99</v>
      </c>
      <c r="G488" s="57" t="str">
        <f>Berechnungsmaske!F497</f>
        <v>1</v>
      </c>
      <c r="I488" s="57">
        <f>Berechnungsmaske!G497</f>
        <v>1927.34</v>
      </c>
      <c r="J488" s="57">
        <f>Berechnungsmaske!H497</f>
        <v>1969.51</v>
      </c>
      <c r="K488" s="57">
        <f>Berechnungsmaske!I497</f>
        <v>2189.1</v>
      </c>
      <c r="L488" s="57">
        <f>Berechnungsmaske!J497</f>
        <v>1614.26</v>
      </c>
      <c r="M488" s="57">
        <f>Berechnungsmaske!K497</f>
        <v>1588.63</v>
      </c>
    </row>
    <row r="489" spans="1:13" ht="15" customHeight="1" x14ac:dyDescent="0.2">
      <c r="A489" s="37">
        <f>IF(Info!$D$7=2,IF(OR($Q$5&lt;D488,$Q$5&gt;E488),0,"X"),0)</f>
        <v>0</v>
      </c>
      <c r="B489" s="37">
        <f>IF(Info!$D$7=2,IF(OR($O$5&lt;D488,$O$5&gt;E488),0,"X"),0)</f>
        <v>0</v>
      </c>
      <c r="D489" s="57" t="str">
        <f>Berechnungsmaske!D498</f>
        <v/>
      </c>
      <c r="E489" s="57" t="str">
        <f>Berechnungsmaske!E498</f>
        <v/>
      </c>
      <c r="G489" s="57" t="str">
        <f>Berechnungsmaske!F498</f>
        <v>2</v>
      </c>
      <c r="I489" s="57">
        <f>Berechnungsmaske!G498</f>
        <v>1725.97</v>
      </c>
      <c r="J489" s="57">
        <f>Berechnungsmaske!H498</f>
        <v>1763.74</v>
      </c>
      <c r="K489" s="57">
        <f>Berechnungsmaske!I498</f>
        <v>1960.39</v>
      </c>
      <c r="L489" s="57">
        <f>Berechnungsmaske!J498</f>
        <v>1445.6</v>
      </c>
      <c r="M489" s="57">
        <f>Berechnungsmaske!K498</f>
        <v>1422.65</v>
      </c>
    </row>
    <row r="490" spans="1:13" ht="15" customHeight="1" x14ac:dyDescent="0.2">
      <c r="A490" s="37">
        <f>IF(Info!$D$7=1,IF(OR($Q$5&lt;D490,$Q$5&gt;E490),0,"X"),0)</f>
        <v>0</v>
      </c>
      <c r="B490" s="37">
        <f>IF(Info!$D$7=1,IF(OR($O$5&lt;D490,$O$5&gt;E490),0,"X"),0)</f>
        <v>0</v>
      </c>
      <c r="D490" s="57">
        <f>Berechnungsmaske!D499</f>
        <v>4830</v>
      </c>
      <c r="E490" s="57">
        <f>Berechnungsmaske!E499</f>
        <v>4849.99</v>
      </c>
      <c r="G490" s="57" t="str">
        <f>Berechnungsmaske!F499</f>
        <v>1</v>
      </c>
      <c r="I490" s="57">
        <f>Berechnungsmaske!G499</f>
        <v>1933.1</v>
      </c>
      <c r="J490" s="57">
        <f>Berechnungsmaske!H499</f>
        <v>1975.34</v>
      </c>
      <c r="K490" s="57">
        <f>Berechnungsmaske!I499</f>
        <v>2196.29</v>
      </c>
      <c r="L490" s="57">
        <f>Berechnungsmaske!J499</f>
        <v>1619.5</v>
      </c>
      <c r="M490" s="57">
        <f>Berechnungsmaske!K499</f>
        <v>1593.88</v>
      </c>
    </row>
    <row r="491" spans="1:13" ht="15" customHeight="1" x14ac:dyDescent="0.2">
      <c r="A491" s="37">
        <f>IF(Info!$D$7=2,IF(OR($Q$5&lt;D490,$Q$5&gt;E490),0,"X"),0)</f>
        <v>0</v>
      </c>
      <c r="B491" s="37">
        <f>IF(Info!$D$7=2,IF(OR($O$5&lt;D490,$O$5&gt;E490),0,"X"),0)</f>
        <v>0</v>
      </c>
      <c r="D491" s="57" t="str">
        <f>Berechnungsmaske!D500</f>
        <v/>
      </c>
      <c r="E491" s="57" t="str">
        <f>Berechnungsmaske!E500</f>
        <v/>
      </c>
      <c r="G491" s="57" t="str">
        <f>Berechnungsmaske!F500</f>
        <v>2</v>
      </c>
      <c r="I491" s="57">
        <f>Berechnungsmaske!G500</f>
        <v>1731.14</v>
      </c>
      <c r="J491" s="57">
        <f>Berechnungsmaske!H500</f>
        <v>1768.96</v>
      </c>
      <c r="K491" s="57">
        <f>Berechnungsmaske!I500</f>
        <v>1966.82</v>
      </c>
      <c r="L491" s="57">
        <f>Berechnungsmaske!J500</f>
        <v>1450.3</v>
      </c>
      <c r="M491" s="57">
        <f>Berechnungsmaske!K500</f>
        <v>1427.35</v>
      </c>
    </row>
    <row r="492" spans="1:13" ht="15" customHeight="1" x14ac:dyDescent="0.2">
      <c r="A492" s="37">
        <f>IF(Info!$D$7=1,IF(OR($Q$5&lt;D492,$Q$5&gt;E492),0,"X"),0)</f>
        <v>0</v>
      </c>
      <c r="B492" s="37">
        <f>IF(Info!$D$7=1,IF(OR($O$5&lt;D492,$O$5&gt;E492),0,"X"),0)</f>
        <v>0</v>
      </c>
      <c r="D492" s="57">
        <f>Berechnungsmaske!D501</f>
        <v>4850</v>
      </c>
      <c r="E492" s="57">
        <f>Berechnungsmaske!E501</f>
        <v>4869.99</v>
      </c>
      <c r="G492" s="57" t="str">
        <f>Berechnungsmaske!F501</f>
        <v>1</v>
      </c>
      <c r="I492" s="57">
        <f>Berechnungsmaske!G501</f>
        <v>1938.88</v>
      </c>
      <c r="J492" s="57">
        <f>Berechnungsmaske!H501</f>
        <v>1981.23</v>
      </c>
      <c r="K492" s="57">
        <f>Berechnungsmaske!I501</f>
        <v>2203.36</v>
      </c>
      <c r="L492" s="57">
        <f>Berechnungsmaske!J501</f>
        <v>1624.74</v>
      </c>
      <c r="M492" s="57">
        <f>Berechnungsmaske!K501</f>
        <v>1599.06</v>
      </c>
    </row>
    <row r="493" spans="1:13" ht="15" customHeight="1" x14ac:dyDescent="0.2">
      <c r="A493" s="37">
        <f>IF(Info!$D$7=2,IF(OR($Q$5&lt;D492,$Q$5&gt;E492),0,"X"),0)</f>
        <v>0</v>
      </c>
      <c r="B493" s="37">
        <f>IF(Info!$D$7=2,IF(OR($O$5&lt;D492,$O$5&gt;E492),0,"X"),0)</f>
        <v>0</v>
      </c>
      <c r="D493" s="57" t="str">
        <f>Berechnungsmaske!D502</f>
        <v/>
      </c>
      <c r="E493" s="57" t="str">
        <f>Berechnungsmaske!E502</f>
        <v/>
      </c>
      <c r="G493" s="57" t="str">
        <f>Berechnungsmaske!F502</f>
        <v>2</v>
      </c>
      <c r="I493" s="57">
        <f>Berechnungsmaske!G502</f>
        <v>1736.31</v>
      </c>
      <c r="J493" s="57">
        <f>Berechnungsmaske!H502</f>
        <v>1774.24</v>
      </c>
      <c r="K493" s="57">
        <f>Berechnungsmaske!I502</f>
        <v>1973.16</v>
      </c>
      <c r="L493" s="57">
        <f>Berechnungsmaske!J502</f>
        <v>1454.99</v>
      </c>
      <c r="M493" s="57">
        <f>Berechnungsmaske!K502</f>
        <v>1432</v>
      </c>
    </row>
    <row r="494" spans="1:13" ht="15" customHeight="1" x14ac:dyDescent="0.2">
      <c r="A494" s="37">
        <f>IF(Info!$D$7=1,IF(OR($Q$5&lt;D494,$Q$5&gt;E494),0,"X"),0)</f>
        <v>0</v>
      </c>
      <c r="B494" s="37">
        <f>IF(Info!$D$7=1,IF(OR($O$5&lt;D494,$O$5&gt;E494),0,"X"),0)</f>
        <v>0</v>
      </c>
      <c r="D494" s="57">
        <f>Berechnungsmaske!D503</f>
        <v>4870</v>
      </c>
      <c r="E494" s="57">
        <f>Berechnungsmaske!E503</f>
        <v>4889.99</v>
      </c>
      <c r="G494" s="57" t="str">
        <f>Berechnungsmaske!F503</f>
        <v>1</v>
      </c>
      <c r="I494" s="57">
        <f>Berechnungsmaske!G503</f>
        <v>1944.59</v>
      </c>
      <c r="J494" s="57">
        <f>Berechnungsmaske!H503</f>
        <v>1987.06</v>
      </c>
      <c r="K494" s="57">
        <f>Berechnungsmaske!I503</f>
        <v>2210.3000000000002</v>
      </c>
      <c r="L494" s="57">
        <f>Berechnungsmaske!J503</f>
        <v>1629.92</v>
      </c>
      <c r="M494" s="57">
        <f>Berechnungsmaske!K503</f>
        <v>1604.3</v>
      </c>
    </row>
    <row r="495" spans="1:13" ht="15" customHeight="1" x14ac:dyDescent="0.2">
      <c r="A495" s="37">
        <f>IF(Info!$D$7=2,IF(OR($Q$5&lt;D494,$Q$5&gt;E494),0,"X"),0)</f>
        <v>0</v>
      </c>
      <c r="B495" s="37">
        <f>IF(Info!$D$7=2,IF(OR($O$5&lt;D494,$O$5&gt;E494),0,"X"),0)</f>
        <v>0</v>
      </c>
      <c r="D495" s="57" t="str">
        <f>Berechnungsmaske!D504</f>
        <v/>
      </c>
      <c r="E495" s="57" t="str">
        <f>Berechnungsmaske!E504</f>
        <v/>
      </c>
      <c r="G495" s="57" t="str">
        <f>Berechnungsmaske!F504</f>
        <v>2</v>
      </c>
      <c r="I495" s="57">
        <f>Berechnungsmaske!G504</f>
        <v>1741.43</v>
      </c>
      <c r="J495" s="57">
        <f>Berechnungsmaske!H504</f>
        <v>1779.46</v>
      </c>
      <c r="K495" s="57">
        <f>Berechnungsmaske!I504</f>
        <v>1979.38</v>
      </c>
      <c r="L495" s="57">
        <f>Berechnungsmaske!J504</f>
        <v>1459.63</v>
      </c>
      <c r="M495" s="57">
        <f>Berechnungsmaske!K504</f>
        <v>1436.69</v>
      </c>
    </row>
    <row r="496" spans="1:13" ht="15" customHeight="1" x14ac:dyDescent="0.2">
      <c r="A496" s="37">
        <f>IF(Info!$D$7=1,IF(OR($Q$5&lt;D496,$Q$5&gt;E496),0,"X"),0)</f>
        <v>0</v>
      </c>
      <c r="B496" s="37">
        <f>IF(Info!$D$7=1,IF(OR($O$5&lt;D496,$O$5&gt;E496),0,"X"),0)</f>
        <v>0</v>
      </c>
      <c r="D496" s="57">
        <f>Berechnungsmaske!D505</f>
        <v>4890</v>
      </c>
      <c r="E496" s="57">
        <f>Berechnungsmaske!E505</f>
        <v>4909.99</v>
      </c>
      <c r="G496" s="57" t="str">
        <f>Berechnungsmaske!F505</f>
        <v>1</v>
      </c>
      <c r="I496" s="57">
        <f>Berechnungsmaske!G505</f>
        <v>1950.3</v>
      </c>
      <c r="J496" s="57">
        <f>Berechnungsmaske!H505</f>
        <v>1992.89</v>
      </c>
      <c r="K496" s="57">
        <f>Berechnungsmaske!I505</f>
        <v>2217.38</v>
      </c>
      <c r="L496" s="57">
        <f>Berechnungsmaske!J505</f>
        <v>1635.17</v>
      </c>
      <c r="M496" s="57">
        <f>Berechnungsmaske!K505</f>
        <v>1609.54</v>
      </c>
    </row>
    <row r="497" spans="1:13" ht="15" customHeight="1" x14ac:dyDescent="0.2">
      <c r="A497" s="37">
        <f>IF(Info!$D$7=2,IF(OR($Q$5&lt;D496,$Q$5&gt;E496),0,"X"),0)</f>
        <v>0</v>
      </c>
      <c r="B497" s="37">
        <f>IF(Info!$D$7=2,IF(OR($O$5&lt;D496,$O$5&gt;E496),0,"X"),0)</f>
        <v>0</v>
      </c>
      <c r="D497" s="57" t="str">
        <f>Berechnungsmaske!D506</f>
        <v/>
      </c>
      <c r="E497" s="57" t="str">
        <f>Berechnungsmaske!E506</f>
        <v/>
      </c>
      <c r="G497" s="57" t="str">
        <f>Berechnungsmaske!F506</f>
        <v>2</v>
      </c>
      <c r="I497" s="57">
        <f>Berechnungsmaske!G506</f>
        <v>1746.54</v>
      </c>
      <c r="J497" s="57">
        <f>Berechnungsmaske!H506</f>
        <v>1784.68</v>
      </c>
      <c r="K497" s="57">
        <f>Berechnungsmaske!I506</f>
        <v>1985.71</v>
      </c>
      <c r="L497" s="57">
        <f>Berechnungsmaske!J506</f>
        <v>1464.33</v>
      </c>
      <c r="M497" s="57">
        <f>Berechnungsmaske!K506</f>
        <v>1441.38</v>
      </c>
    </row>
    <row r="498" spans="1:13" ht="15" customHeight="1" x14ac:dyDescent="0.2">
      <c r="A498" s="37">
        <f>IF(Info!$D$7=1,IF(OR($Q$5&lt;D498,$Q$5&gt;E498),0,"X"),0)</f>
        <v>0</v>
      </c>
      <c r="B498" s="37">
        <f>IF(Info!$D$7=1,IF(OR($O$5&lt;D498,$O$5&gt;E498),0,"X"),0)</f>
        <v>0</v>
      </c>
      <c r="D498" s="57">
        <f>Berechnungsmaske!D507</f>
        <v>4910</v>
      </c>
      <c r="E498" s="57">
        <f>Berechnungsmaske!E507</f>
        <v>4929.99</v>
      </c>
      <c r="G498" s="57" t="str">
        <f>Berechnungsmaske!F507</f>
        <v>1</v>
      </c>
      <c r="I498" s="57">
        <f>Berechnungsmaske!G507</f>
        <v>1956.02</v>
      </c>
      <c r="J498" s="57">
        <f>Berechnungsmaske!H507</f>
        <v>1998.66</v>
      </c>
      <c r="K498" s="57">
        <f>Berechnungsmaske!I507</f>
        <v>2224.44</v>
      </c>
      <c r="L498" s="57">
        <f>Berechnungsmaske!J507</f>
        <v>1640.41</v>
      </c>
      <c r="M498" s="57">
        <f>Berechnungsmaske!K507</f>
        <v>1614.79</v>
      </c>
    </row>
    <row r="499" spans="1:13" ht="15" customHeight="1" x14ac:dyDescent="0.2">
      <c r="A499" s="37">
        <f>IF(Info!$D$7=2,IF(OR($Q$5&lt;D498,$Q$5&gt;E498),0,"X"),0)</f>
        <v>0</v>
      </c>
      <c r="B499" s="37">
        <f>IF(Info!$D$7=2,IF(OR($O$5&lt;D498,$O$5&gt;E498),0,"X"),0)</f>
        <v>0</v>
      </c>
      <c r="D499" s="57" t="str">
        <f>Berechnungsmaske!D508</f>
        <v/>
      </c>
      <c r="E499" s="57" t="str">
        <f>Berechnungsmaske!E508</f>
        <v/>
      </c>
      <c r="G499" s="57" t="str">
        <f>Berechnungsmaske!F508</f>
        <v>2</v>
      </c>
      <c r="I499" s="57">
        <f>Berechnungsmaske!G508</f>
        <v>1751.66</v>
      </c>
      <c r="J499" s="57">
        <f>Berechnungsmaske!H508</f>
        <v>1789.85</v>
      </c>
      <c r="K499" s="57">
        <f>Berechnungsmaske!I508</f>
        <v>1992.04</v>
      </c>
      <c r="L499" s="57">
        <f>Berechnungsmaske!J508</f>
        <v>1469.02</v>
      </c>
      <c r="M499" s="57">
        <f>Berechnungsmaske!K508</f>
        <v>1446.08</v>
      </c>
    </row>
    <row r="500" spans="1:13" ht="15" customHeight="1" x14ac:dyDescent="0.2">
      <c r="A500" s="37">
        <f>IF(Info!$D$7=1,IF(OR($Q$5&lt;D500,$Q$5&gt;E500),0,"X"),0)</f>
        <v>0</v>
      </c>
      <c r="B500" s="37">
        <f>IF(Info!$D$7=1,IF(OR($O$5&lt;D500,$O$5&gt;E500),0,"X"),0)</f>
        <v>0</v>
      </c>
      <c r="D500" s="57">
        <f>Berechnungsmaske!D509</f>
        <v>4930</v>
      </c>
      <c r="E500" s="57">
        <f>Berechnungsmaske!E509</f>
        <v>4949.99</v>
      </c>
      <c r="G500" s="57" t="str">
        <f>Berechnungsmaske!F509</f>
        <v>1</v>
      </c>
      <c r="I500" s="57">
        <f>Berechnungsmaske!G509</f>
        <v>1961.73</v>
      </c>
      <c r="J500" s="57">
        <f>Berechnungsmaske!H509</f>
        <v>2004.5</v>
      </c>
      <c r="K500" s="57">
        <f>Berechnungsmaske!I509</f>
        <v>2231.5100000000002</v>
      </c>
      <c r="L500" s="57">
        <f>Berechnungsmaske!J509</f>
        <v>1645.65</v>
      </c>
      <c r="M500" s="57">
        <f>Berechnungsmaske!K509</f>
        <v>1620.03</v>
      </c>
    </row>
    <row r="501" spans="1:13" ht="15" customHeight="1" x14ac:dyDescent="0.2">
      <c r="A501" s="37">
        <f>IF(Info!$D$7=2,IF(OR($Q$5&lt;D500,$Q$5&gt;E500),0,"X"),0)</f>
        <v>0</v>
      </c>
      <c r="B501" s="37">
        <f>IF(Info!$D$7=2,IF(OR($O$5&lt;D500,$O$5&gt;E500),0,"X"),0)</f>
        <v>0</v>
      </c>
      <c r="D501" s="57" t="str">
        <f>Berechnungsmaske!D510</f>
        <v/>
      </c>
      <c r="E501" s="57" t="str">
        <f>Berechnungsmaske!E510</f>
        <v/>
      </c>
      <c r="G501" s="57" t="str">
        <f>Berechnungsmaske!F510</f>
        <v>2</v>
      </c>
      <c r="I501" s="57">
        <f>Berechnungsmaske!G510</f>
        <v>1756.78</v>
      </c>
      <c r="J501" s="57">
        <f>Berechnungsmaske!H510</f>
        <v>1795.07</v>
      </c>
      <c r="K501" s="57">
        <f>Berechnungsmaske!I510</f>
        <v>1998.37</v>
      </c>
      <c r="L501" s="57">
        <f>Berechnungsmaske!J510</f>
        <v>1473.71</v>
      </c>
      <c r="M501" s="57">
        <f>Berechnungsmaske!K510</f>
        <v>1450.77</v>
      </c>
    </row>
    <row r="502" spans="1:13" ht="15" customHeight="1" x14ac:dyDescent="0.2">
      <c r="A502" s="37">
        <f>IF(Info!$D$7=1,IF(OR($Q$5&lt;D502,$Q$5&gt;E502),0,"X"),0)</f>
        <v>0</v>
      </c>
      <c r="B502" s="37">
        <f>IF(Info!$D$7=1,IF(OR($O$5&lt;D502,$O$5&gt;E502),0,"X"),0)</f>
        <v>0</v>
      </c>
      <c r="D502" s="57">
        <f>Berechnungsmaske!D511</f>
        <v>4950</v>
      </c>
      <c r="E502" s="57">
        <f>Berechnungsmaske!E511</f>
        <v>4969.99</v>
      </c>
      <c r="G502" s="57" t="str">
        <f>Berechnungsmaske!F511</f>
        <v>1</v>
      </c>
      <c r="I502" s="57">
        <f>Berechnungsmaske!G511</f>
        <v>1967.38</v>
      </c>
      <c r="J502" s="57">
        <f>Berechnungsmaske!H511</f>
        <v>2010.27</v>
      </c>
      <c r="K502" s="57">
        <f>Berechnungsmaske!I511</f>
        <v>2238.58</v>
      </c>
      <c r="L502" s="57">
        <f>Berechnungsmaske!J511</f>
        <v>1650.83</v>
      </c>
      <c r="M502" s="57">
        <f>Berechnungsmaske!K511</f>
        <v>1625.21</v>
      </c>
    </row>
    <row r="503" spans="1:13" ht="15" customHeight="1" x14ac:dyDescent="0.2">
      <c r="A503" s="37">
        <f>IF(Info!$D$7=2,IF(OR($Q$5&lt;D502,$Q$5&gt;E502),0,"X"),0)</f>
        <v>0</v>
      </c>
      <c r="B503" s="37">
        <f>IF(Info!$D$7=2,IF(OR($O$5&lt;D502,$O$5&gt;E502),0,"X"),0)</f>
        <v>0</v>
      </c>
      <c r="D503" s="57" t="str">
        <f>Berechnungsmaske!D512</f>
        <v/>
      </c>
      <c r="E503" s="57" t="str">
        <f>Berechnungsmaske!E512</f>
        <v/>
      </c>
      <c r="G503" s="57" t="str">
        <f>Berechnungsmaske!F512</f>
        <v>2</v>
      </c>
      <c r="I503" s="57">
        <f>Berechnungsmaske!G512</f>
        <v>1761.83</v>
      </c>
      <c r="J503" s="57">
        <f>Berechnungsmaske!H512</f>
        <v>1800.24</v>
      </c>
      <c r="K503" s="57">
        <f>Berechnungsmaske!I512</f>
        <v>2004.7</v>
      </c>
      <c r="L503" s="57">
        <f>Berechnungsmaske!J512</f>
        <v>1478.36</v>
      </c>
      <c r="M503" s="57">
        <f>Berechnungsmaske!K512</f>
        <v>1455.41</v>
      </c>
    </row>
    <row r="504" spans="1:13" ht="15" customHeight="1" x14ac:dyDescent="0.2">
      <c r="A504" s="37">
        <f>IF(Info!$D$7=1,IF(OR($Q$5&lt;D504,$Q$5&gt;E504),0,"X"),0)</f>
        <v>0</v>
      </c>
      <c r="B504" s="37">
        <f>IF(Info!$D$7=1,IF(OR($O$5&lt;D504,$O$5&gt;E504),0,"X"),0)</f>
        <v>0</v>
      </c>
      <c r="D504" s="57">
        <f>Berechnungsmaske!D513</f>
        <v>4970</v>
      </c>
      <c r="E504" s="57">
        <f>Berechnungsmaske!E513</f>
        <v>4989.99</v>
      </c>
      <c r="G504" s="57" t="str">
        <f>Berechnungsmaske!F513</f>
        <v>1</v>
      </c>
      <c r="I504" s="57">
        <f>Berechnungsmaske!G513</f>
        <v>1973.04</v>
      </c>
      <c r="J504" s="57">
        <f>Berechnungsmaske!H513</f>
        <v>2016.04</v>
      </c>
      <c r="K504" s="57">
        <f>Berechnungsmaske!I513</f>
        <v>2245.5300000000002</v>
      </c>
      <c r="L504" s="57">
        <f>Berechnungsmaske!J513</f>
        <v>1656.08</v>
      </c>
      <c r="M504" s="57">
        <f>Berechnungsmaske!K513</f>
        <v>1630.45</v>
      </c>
    </row>
    <row r="505" spans="1:13" ht="15" customHeight="1" x14ac:dyDescent="0.2">
      <c r="A505" s="37">
        <f>IF(Info!$D$7=2,IF(OR($Q$5&lt;D504,$Q$5&gt;E504),0,"X"),0)</f>
        <v>0</v>
      </c>
      <c r="B505" s="37">
        <f>IF(Info!$D$7=2,IF(OR($O$5&lt;D504,$O$5&gt;E504),0,"X"),0)</f>
        <v>0</v>
      </c>
      <c r="D505" s="57" t="str">
        <f>Berechnungsmaske!D514</f>
        <v/>
      </c>
      <c r="E505" s="57" t="str">
        <f>Berechnungsmaske!E514</f>
        <v/>
      </c>
      <c r="G505" s="57" t="str">
        <f>Berechnungsmaske!F514</f>
        <v>2</v>
      </c>
      <c r="I505" s="57">
        <f>Berechnungsmaske!G514</f>
        <v>1766.9</v>
      </c>
      <c r="J505" s="57">
        <f>Berechnungsmaske!H514</f>
        <v>1805.41</v>
      </c>
      <c r="K505" s="57">
        <f>Berechnungsmaske!I514</f>
        <v>2010.92</v>
      </c>
      <c r="L505" s="57">
        <f>Berechnungsmaske!J514</f>
        <v>1483.06</v>
      </c>
      <c r="M505" s="57">
        <f>Berechnungsmaske!K514</f>
        <v>1460.11</v>
      </c>
    </row>
    <row r="506" spans="1:13" ht="15" customHeight="1" x14ac:dyDescent="0.2">
      <c r="A506" s="37">
        <f>IF(Info!$D$7=1,IF(OR($Q$5&lt;D506,$Q$5&gt;E506),0,"X"),0)</f>
        <v>0</v>
      </c>
      <c r="B506" s="37">
        <f>IF(Info!$D$7=1,IF(OR($O$5&lt;D506,$O$5&gt;E506),0,"X"),0)</f>
        <v>0</v>
      </c>
      <c r="D506" s="57">
        <f>Berechnungsmaske!D515</f>
        <v>4990</v>
      </c>
      <c r="E506" s="57">
        <f>Berechnungsmaske!E515</f>
        <v>5009.99</v>
      </c>
      <c r="G506" s="57" t="str">
        <f>Berechnungsmaske!F515</f>
        <v>1</v>
      </c>
      <c r="I506" s="57">
        <f>Berechnungsmaske!G515</f>
        <v>1978.7</v>
      </c>
      <c r="J506" s="57">
        <f>Berechnungsmaske!H515</f>
        <v>2021.81</v>
      </c>
      <c r="K506" s="57">
        <f>Berechnungsmaske!I515</f>
        <v>2252.6</v>
      </c>
      <c r="L506" s="57">
        <f>Berechnungsmaske!J515</f>
        <v>1661.32</v>
      </c>
      <c r="M506" s="57">
        <f>Berechnungsmaske!K515</f>
        <v>1635.63</v>
      </c>
    </row>
    <row r="507" spans="1:13" ht="15" customHeight="1" x14ac:dyDescent="0.2">
      <c r="A507" s="37">
        <f>IF(Info!$D$7=2,IF(OR($Q$5&lt;D506,$Q$5&gt;E506),0,"X"),0)</f>
        <v>0</v>
      </c>
      <c r="B507" s="37">
        <f>IF(Info!$D$7=2,IF(OR($O$5&lt;D506,$O$5&gt;E506),0,"X"),0)</f>
        <v>0</v>
      </c>
      <c r="D507" s="57" t="str">
        <f>Berechnungsmaske!D516</f>
        <v/>
      </c>
      <c r="E507" s="57" t="str">
        <f>Berechnungsmaske!E516</f>
        <v/>
      </c>
      <c r="G507" s="57" t="str">
        <f>Berechnungsmaske!F516</f>
        <v>2</v>
      </c>
      <c r="I507" s="57">
        <f>Berechnungsmaske!G516</f>
        <v>1771.97</v>
      </c>
      <c r="J507" s="57">
        <f>Berechnungsmaske!H516</f>
        <v>1810.58</v>
      </c>
      <c r="K507" s="57">
        <f>Berechnungsmaske!I516</f>
        <v>2017.25</v>
      </c>
      <c r="L507" s="57">
        <f>Berechnungsmaske!J516</f>
        <v>1487.75</v>
      </c>
      <c r="M507" s="57">
        <f>Berechnungsmaske!K516</f>
        <v>1464.74</v>
      </c>
    </row>
    <row r="508" spans="1:13" ht="15" customHeight="1" x14ac:dyDescent="0.2">
      <c r="A508" s="37">
        <f>IF(Info!$D$7=1,IF(OR($Q$5&lt;D508,$Q$5&gt;E508),0,"X"),0)</f>
        <v>0</v>
      </c>
      <c r="B508" s="37">
        <f>IF(Info!$D$7=1,IF(OR($O$5&lt;D508,$O$5&gt;E508),0,"X"),0)</f>
        <v>0</v>
      </c>
      <c r="D508" s="57">
        <f>Berechnungsmaske!D517</f>
        <v>5010</v>
      </c>
      <c r="E508" s="57">
        <f>Berechnungsmaske!E517</f>
        <v>5029.99</v>
      </c>
      <c r="G508" s="57" t="str">
        <f>Berechnungsmaske!F517</f>
        <v>1</v>
      </c>
      <c r="I508" s="57">
        <f>Berechnungsmaske!G517</f>
        <v>1984.35</v>
      </c>
      <c r="J508" s="57">
        <f>Berechnungsmaske!H517</f>
        <v>2027.52</v>
      </c>
      <c r="K508" s="57">
        <f>Berechnungsmaske!I517</f>
        <v>2259.66</v>
      </c>
      <c r="L508" s="57">
        <f>Berechnungsmaske!J517</f>
        <v>1666.5</v>
      </c>
      <c r="M508" s="57">
        <f>Berechnungsmaske!K517</f>
        <v>1640.88</v>
      </c>
    </row>
    <row r="509" spans="1:13" ht="15" customHeight="1" x14ac:dyDescent="0.2">
      <c r="A509" s="37">
        <f>IF(Info!$D$7=2,IF(OR($Q$5&lt;D508,$Q$5&gt;E508),0,"X"),0)</f>
        <v>0</v>
      </c>
      <c r="B509" s="37">
        <f>IF(Info!$D$7=2,IF(OR($O$5&lt;D508,$O$5&gt;E508),0,"X"),0)</f>
        <v>0</v>
      </c>
      <c r="D509" s="57" t="str">
        <f>Berechnungsmaske!D518</f>
        <v/>
      </c>
      <c r="E509" s="57" t="str">
        <f>Berechnungsmaske!E518</f>
        <v/>
      </c>
      <c r="G509" s="57" t="str">
        <f>Berechnungsmaske!F518</f>
        <v>2</v>
      </c>
      <c r="I509" s="57">
        <f>Berechnungsmaske!G518</f>
        <v>1777.03</v>
      </c>
      <c r="J509" s="57">
        <f>Berechnungsmaske!H518</f>
        <v>1815.69</v>
      </c>
      <c r="K509" s="57">
        <f>Berechnungsmaske!I518</f>
        <v>2023.58</v>
      </c>
      <c r="L509" s="57">
        <f>Berechnungsmaske!J518</f>
        <v>1492.39</v>
      </c>
      <c r="M509" s="57">
        <f>Berechnungsmaske!K518</f>
        <v>1469.44</v>
      </c>
    </row>
    <row r="510" spans="1:13" ht="15" customHeight="1" x14ac:dyDescent="0.2">
      <c r="A510" s="37">
        <f>IF(Info!$D$7=1,IF(OR($Q$5&lt;D510,$Q$5&gt;E510),0,"X"),0)</f>
        <v>0</v>
      </c>
      <c r="B510" s="37">
        <f>IF(Info!$D$7=1,IF(OR($O$5&lt;D510,$O$5&gt;E510),0,"X"),0)</f>
        <v>0</v>
      </c>
      <c r="D510" s="57">
        <f>Berechnungsmaske!D519</f>
        <v>5030</v>
      </c>
      <c r="E510" s="57">
        <f>Berechnungsmaske!E519</f>
        <v>5049.99</v>
      </c>
      <c r="G510" s="57" t="str">
        <f>Berechnungsmaske!F519</f>
        <v>1</v>
      </c>
      <c r="I510" s="57">
        <f>Berechnungsmaske!G519</f>
        <v>1990</v>
      </c>
      <c r="J510" s="57">
        <f>Berechnungsmaske!H519</f>
        <v>2033.3</v>
      </c>
      <c r="K510" s="57">
        <f>Berechnungsmaske!I519</f>
        <v>2266.62</v>
      </c>
      <c r="L510" s="57">
        <f>Berechnungsmaske!J519</f>
        <v>1671.74</v>
      </c>
      <c r="M510" s="57">
        <f>Berechnungsmaske!K519</f>
        <v>1646.12</v>
      </c>
    </row>
    <row r="511" spans="1:13" ht="15" customHeight="1" x14ac:dyDescent="0.2">
      <c r="A511" s="37">
        <f>IF(Info!$D$7=2,IF(OR($Q$5&lt;D510,$Q$5&gt;E510),0,"X"),0)</f>
        <v>0</v>
      </c>
      <c r="B511" s="37">
        <f>IF(Info!$D$7=2,IF(OR($O$5&lt;D510,$O$5&gt;E510),0,"X"),0)</f>
        <v>0</v>
      </c>
      <c r="D511" s="57" t="str">
        <f>Berechnungsmaske!D520</f>
        <v/>
      </c>
      <c r="E511" s="57" t="str">
        <f>Berechnungsmaske!E520</f>
        <v/>
      </c>
      <c r="G511" s="57" t="str">
        <f>Berechnungsmaske!F520</f>
        <v>2</v>
      </c>
      <c r="I511" s="57">
        <f>Berechnungsmaske!G520</f>
        <v>1782.09</v>
      </c>
      <c r="J511" s="57">
        <f>Berechnungsmaske!H520</f>
        <v>1820.86</v>
      </c>
      <c r="K511" s="57">
        <f>Berechnungsmaske!I520</f>
        <v>2029.81</v>
      </c>
      <c r="L511" s="57">
        <f>Berechnungsmaske!J520</f>
        <v>1497.08</v>
      </c>
      <c r="M511" s="57">
        <f>Berechnungsmaske!K520</f>
        <v>1474.13</v>
      </c>
    </row>
    <row r="512" spans="1:13" ht="15" customHeight="1" x14ac:dyDescent="0.2">
      <c r="A512" s="37">
        <f>IF(Info!$D$7=1,IF(OR($Q$5&lt;D512,$Q$5&gt;E512),0,"X"),0)</f>
        <v>0</v>
      </c>
      <c r="B512" s="37">
        <f>IF(Info!$D$7=1,IF(OR($O$5&lt;D512,$O$5&gt;E512),0,"X"),0)</f>
        <v>0</v>
      </c>
      <c r="D512" s="57">
        <f>Berechnungsmaske!D521</f>
        <v>5050</v>
      </c>
      <c r="E512" s="57">
        <f>Berechnungsmaske!E521</f>
        <v>5069.99</v>
      </c>
      <c r="G512" s="57" t="str">
        <f>Berechnungsmaske!F521</f>
        <v>1</v>
      </c>
      <c r="I512" s="57">
        <f>Berechnungsmaske!G521</f>
        <v>1995.6</v>
      </c>
      <c r="J512" s="57">
        <f>Berechnungsmaske!H521</f>
        <v>2039.01</v>
      </c>
      <c r="K512" s="57">
        <f>Berechnungsmaske!I521</f>
        <v>2273.69</v>
      </c>
      <c r="L512" s="57">
        <f>Berechnungsmaske!J521</f>
        <v>1676.98</v>
      </c>
      <c r="M512" s="57">
        <f>Berechnungsmaske!K521</f>
        <v>1651.36</v>
      </c>
    </row>
    <row r="513" spans="1:13" ht="15" customHeight="1" x14ac:dyDescent="0.2">
      <c r="A513" s="37">
        <f>IF(Info!$D$7=2,IF(OR($Q$5&lt;D512,$Q$5&gt;E512),0,"X"),0)</f>
        <v>0</v>
      </c>
      <c r="B513" s="37">
        <f>IF(Info!$D$7=2,IF(OR($O$5&lt;D512,$O$5&gt;E512),0,"X"),0)</f>
        <v>0</v>
      </c>
      <c r="D513" s="57" t="str">
        <f>Berechnungsmaske!D522</f>
        <v/>
      </c>
      <c r="E513" s="57" t="str">
        <f>Berechnungsmaske!E522</f>
        <v/>
      </c>
      <c r="G513" s="57" t="str">
        <f>Berechnungsmaske!F522</f>
        <v>2</v>
      </c>
      <c r="I513" s="57">
        <f>Berechnungsmaske!G522</f>
        <v>1787.1</v>
      </c>
      <c r="J513" s="57">
        <f>Berechnungsmaske!H522</f>
        <v>1825.98</v>
      </c>
      <c r="K513" s="57">
        <f>Berechnungsmaske!I522</f>
        <v>2036.14</v>
      </c>
      <c r="L513" s="57">
        <f>Berechnungsmaske!J522</f>
        <v>1501.78</v>
      </c>
      <c r="M513" s="57">
        <f>Berechnungsmaske!K522</f>
        <v>1478.83</v>
      </c>
    </row>
    <row r="514" spans="1:13" ht="15" customHeight="1" x14ac:dyDescent="0.2">
      <c r="A514" s="37">
        <f>IF(Info!$D$7=1,IF(OR($Q$5&lt;D514,$Q$5&gt;E514),0,"X"),0)</f>
        <v>0</v>
      </c>
      <c r="B514" s="37">
        <f>IF(Info!$D$7=1,IF(OR($O$5&lt;D514,$O$5&gt;E514),0,"X"),0)</f>
        <v>0</v>
      </c>
      <c r="D514" s="57">
        <f>Berechnungsmaske!D523</f>
        <v>5070</v>
      </c>
      <c r="E514" s="57">
        <f>Berechnungsmaske!E523</f>
        <v>5089.99</v>
      </c>
      <c r="G514" s="57" t="str">
        <f>Berechnungsmaske!F523</f>
        <v>1</v>
      </c>
      <c r="I514" s="57">
        <f>Berechnungsmaske!G523</f>
        <v>2001.19</v>
      </c>
      <c r="J514" s="57">
        <f>Berechnungsmaske!H523</f>
        <v>2044.73</v>
      </c>
      <c r="K514" s="57">
        <f>Berechnungsmaske!I523</f>
        <v>2280.63</v>
      </c>
      <c r="L514" s="57">
        <f>Berechnungsmaske!J523</f>
        <v>1682.22</v>
      </c>
      <c r="M514" s="57">
        <f>Berechnungsmaske!K523</f>
        <v>1656.54</v>
      </c>
    </row>
    <row r="515" spans="1:13" ht="15" customHeight="1" x14ac:dyDescent="0.2">
      <c r="A515" s="37">
        <f>IF(Info!$D$7=2,IF(OR($Q$5&lt;D514,$Q$5&gt;E514),0,"X"),0)</f>
        <v>0</v>
      </c>
      <c r="B515" s="37">
        <f>IF(Info!$D$7=2,IF(OR($O$5&lt;D514,$O$5&gt;E514),0,"X"),0)</f>
        <v>0</v>
      </c>
      <c r="D515" s="57" t="str">
        <f>Berechnungsmaske!D524</f>
        <v/>
      </c>
      <c r="E515" s="57" t="str">
        <f>Berechnungsmaske!E524</f>
        <v/>
      </c>
      <c r="G515" s="57" t="str">
        <f>Berechnungsmaske!F524</f>
        <v>2</v>
      </c>
      <c r="I515" s="57">
        <f>Berechnungsmaske!G524</f>
        <v>1792.11</v>
      </c>
      <c r="J515" s="57">
        <f>Berechnungsmaske!H524</f>
        <v>1831.1</v>
      </c>
      <c r="K515" s="57">
        <f>Berechnungsmaske!I524</f>
        <v>2042.36</v>
      </c>
      <c r="L515" s="57">
        <f>Berechnungsmaske!J524</f>
        <v>1506.47</v>
      </c>
      <c r="M515" s="57">
        <f>Berechnungsmaske!K524</f>
        <v>1483.47</v>
      </c>
    </row>
    <row r="516" spans="1:13" ht="15" customHeight="1" x14ac:dyDescent="0.2">
      <c r="A516" s="37">
        <f>IF(Info!$D$7=1,IF(OR($Q$5&lt;D516,$Q$5&gt;E516),0,"X"),0)</f>
        <v>0</v>
      </c>
      <c r="B516" s="37">
        <f>IF(Info!$D$7=1,IF(OR($O$5&lt;D516,$O$5&gt;E516),0,"X"),0)</f>
        <v>0</v>
      </c>
      <c r="D516" s="57">
        <f>Berechnungsmaske!D525</f>
        <v>5090</v>
      </c>
      <c r="E516" s="57">
        <f>Berechnungsmaske!E525</f>
        <v>5109.99</v>
      </c>
      <c r="G516" s="57" t="str">
        <f>Berechnungsmaske!F525</f>
        <v>1</v>
      </c>
      <c r="I516" s="57">
        <f>Berechnungsmaske!G525</f>
        <v>2006.78</v>
      </c>
      <c r="J516" s="57">
        <f>Berechnungsmaske!H525</f>
        <v>2050.4299999999998</v>
      </c>
      <c r="K516" s="57">
        <f>Berechnungsmaske!I525</f>
        <v>2287.58</v>
      </c>
      <c r="L516" s="57">
        <f>Berechnungsmaske!J525</f>
        <v>1687.41</v>
      </c>
      <c r="M516" s="57">
        <f>Berechnungsmaske!K525</f>
        <v>1661.79</v>
      </c>
    </row>
    <row r="517" spans="1:13" ht="15" customHeight="1" x14ac:dyDescent="0.2">
      <c r="A517" s="37">
        <f>IF(Info!$D$7=2,IF(OR($Q$5&lt;D516,$Q$5&gt;E516),0,"X"),0)</f>
        <v>0</v>
      </c>
      <c r="B517" s="37">
        <f>IF(Info!$D$7=2,IF(OR($O$5&lt;D516,$O$5&gt;E516),0,"X"),0)</f>
        <v>0</v>
      </c>
      <c r="D517" s="57" t="str">
        <f>Berechnungsmaske!D526</f>
        <v/>
      </c>
      <c r="E517" s="57" t="str">
        <f>Berechnungsmaske!E526</f>
        <v/>
      </c>
      <c r="G517" s="57" t="str">
        <f>Berechnungsmaske!F526</f>
        <v>2</v>
      </c>
      <c r="I517" s="57">
        <f>Berechnungsmaske!G526</f>
        <v>1797.12</v>
      </c>
      <c r="J517" s="57">
        <f>Berechnungsmaske!H526</f>
        <v>1836.21</v>
      </c>
      <c r="K517" s="57">
        <f>Berechnungsmaske!I526</f>
        <v>2048.58</v>
      </c>
      <c r="L517" s="57">
        <f>Berechnungsmaske!J526</f>
        <v>1511.11</v>
      </c>
      <c r="M517" s="57">
        <f>Berechnungsmaske!K526</f>
        <v>1488.17</v>
      </c>
    </row>
    <row r="518" spans="1:13" ht="15" customHeight="1" x14ac:dyDescent="0.2">
      <c r="A518" s="37">
        <f>IF(Info!$D$7=1,IF(OR($Q$5&lt;D518,$Q$5&gt;E518),0,"X"),0)</f>
        <v>0</v>
      </c>
      <c r="B518" s="37">
        <f>IF(Info!$D$7=1,IF(OR($O$5&lt;D518,$O$5&gt;E518),0,"X"),0)</f>
        <v>0</v>
      </c>
      <c r="D518" s="57">
        <f>Berechnungsmaske!D527</f>
        <v>5110</v>
      </c>
      <c r="E518" s="57">
        <f>Berechnungsmaske!E527</f>
        <v>5129.99</v>
      </c>
      <c r="G518" s="57" t="str">
        <f>Berechnungsmaske!F527</f>
        <v>1</v>
      </c>
      <c r="I518" s="57">
        <f>Berechnungsmaske!G527</f>
        <v>2012.38</v>
      </c>
      <c r="J518" s="57">
        <f>Berechnungsmaske!H527</f>
        <v>2056.09</v>
      </c>
      <c r="K518" s="57">
        <f>Berechnungsmaske!I527</f>
        <v>2294.66</v>
      </c>
      <c r="L518" s="57">
        <f>Berechnungsmaske!J527</f>
        <v>1692.65</v>
      </c>
      <c r="M518" s="57">
        <f>Berechnungsmaske!K527</f>
        <v>1667.03</v>
      </c>
    </row>
    <row r="519" spans="1:13" ht="15" customHeight="1" x14ac:dyDescent="0.2">
      <c r="A519" s="37">
        <f>IF(Info!$D$7=2,IF(OR($Q$5&lt;D518,$Q$5&gt;E518),0,"X"),0)</f>
        <v>0</v>
      </c>
      <c r="B519" s="37">
        <f>IF(Info!$D$7=2,IF(OR($O$5&lt;D518,$O$5&gt;E518),0,"X"),0)</f>
        <v>0</v>
      </c>
      <c r="D519" s="57" t="str">
        <f>Berechnungsmaske!D528</f>
        <v/>
      </c>
      <c r="E519" s="57" t="str">
        <f>Berechnungsmaske!E528</f>
        <v/>
      </c>
      <c r="G519" s="57" t="str">
        <f>Berechnungsmaske!F528</f>
        <v>2</v>
      </c>
      <c r="I519" s="57">
        <f>Berechnungsmaske!G528</f>
        <v>1802.13</v>
      </c>
      <c r="J519" s="57">
        <f>Berechnungsmaske!H528</f>
        <v>1841.27</v>
      </c>
      <c r="K519" s="57">
        <f>Berechnungsmaske!I528</f>
        <v>2054.92</v>
      </c>
      <c r="L519" s="57">
        <f>Berechnungsmaske!J528</f>
        <v>1515.8</v>
      </c>
      <c r="M519" s="57">
        <f>Berechnungsmaske!K528</f>
        <v>1492.86</v>
      </c>
    </row>
    <row r="520" spans="1:13" ht="15" customHeight="1" x14ac:dyDescent="0.2">
      <c r="A520" s="37">
        <f>IF(Info!$D$7=1,IF(OR($Q$5&lt;D520,$Q$5&gt;E520),0,"X"),0)</f>
        <v>0</v>
      </c>
      <c r="B520" s="37">
        <f>IF(Info!$D$7=1,IF(OR($O$5&lt;D520,$O$5&gt;E520),0,"X"),0)</f>
        <v>0</v>
      </c>
      <c r="D520" s="57">
        <f>Berechnungsmaske!D529</f>
        <v>5130</v>
      </c>
      <c r="E520" s="57">
        <f>Berechnungsmaske!E529</f>
        <v>5149.99</v>
      </c>
      <c r="G520" s="57" t="str">
        <f>Berechnungsmaske!F529</f>
        <v>1</v>
      </c>
      <c r="I520" s="57">
        <f>Berechnungsmaske!G529</f>
        <v>2017.92</v>
      </c>
      <c r="J520" s="57">
        <f>Berechnungsmaske!H529</f>
        <v>2061.8000000000002</v>
      </c>
      <c r="K520" s="57">
        <f>Berechnungsmaske!I529</f>
        <v>2301.6</v>
      </c>
      <c r="L520" s="57">
        <f>Berechnungsmaske!J529</f>
        <v>1697.83</v>
      </c>
      <c r="M520" s="57">
        <f>Berechnungsmaske!K529</f>
        <v>1672.21</v>
      </c>
    </row>
    <row r="521" spans="1:13" ht="15" customHeight="1" x14ac:dyDescent="0.2">
      <c r="A521" s="37">
        <f>IF(Info!$D$7=2,IF(OR($Q$5&lt;D520,$Q$5&gt;E520),0,"X"),0)</f>
        <v>0</v>
      </c>
      <c r="B521" s="37">
        <f>IF(Info!$D$7=2,IF(OR($O$5&lt;D520,$O$5&gt;E520),0,"X"),0)</f>
        <v>0</v>
      </c>
      <c r="D521" s="57" t="str">
        <f>Berechnungsmaske!D530</f>
        <v/>
      </c>
      <c r="E521" s="57" t="str">
        <f>Berechnungsmaske!E530</f>
        <v/>
      </c>
      <c r="G521" s="57" t="str">
        <f>Berechnungsmaske!F530</f>
        <v>2</v>
      </c>
      <c r="I521" s="57">
        <f>Berechnungsmaske!G530</f>
        <v>1807.09</v>
      </c>
      <c r="J521" s="57">
        <f>Berechnungsmaske!H530</f>
        <v>1846.39</v>
      </c>
      <c r="K521" s="57">
        <f>Berechnungsmaske!I530</f>
        <v>2061.13</v>
      </c>
      <c r="L521" s="57">
        <f>Berechnungsmaske!J530</f>
        <v>1520.45</v>
      </c>
      <c r="M521" s="57">
        <f>Berechnungsmaske!K530</f>
        <v>1497.5</v>
      </c>
    </row>
    <row r="522" spans="1:13" ht="15" customHeight="1" x14ac:dyDescent="0.2">
      <c r="A522" s="37">
        <f>IF(Info!$D$7=1,IF(OR($Q$5&lt;D522,$Q$5&gt;E522),0,"X"),0)</f>
        <v>0</v>
      </c>
      <c r="B522" s="37">
        <f>IF(Info!$D$7=1,IF(OR($O$5&lt;D522,$O$5&gt;E522),0,"X"),0)</f>
        <v>0</v>
      </c>
      <c r="D522" s="57">
        <f>Berechnungsmaske!D531</f>
        <v>5150</v>
      </c>
      <c r="E522" s="57">
        <f>Berechnungsmaske!E531</f>
        <v>5169.99</v>
      </c>
      <c r="G522" s="57" t="str">
        <f>Berechnungsmaske!F531</f>
        <v>1</v>
      </c>
      <c r="I522" s="57">
        <f>Berechnungsmaske!G531</f>
        <v>2023.51</v>
      </c>
      <c r="J522" s="57">
        <f>Berechnungsmaske!H531</f>
        <v>2067.46</v>
      </c>
      <c r="K522" s="57">
        <f>Berechnungsmaske!I531</f>
        <v>2308.5500000000002</v>
      </c>
      <c r="L522" s="57">
        <f>Berechnungsmaske!J531</f>
        <v>1703.08</v>
      </c>
      <c r="M522" s="57">
        <f>Berechnungsmaske!K531</f>
        <v>1677.45</v>
      </c>
    </row>
    <row r="523" spans="1:13" ht="15" customHeight="1" x14ac:dyDescent="0.2">
      <c r="A523" s="37">
        <f>IF(Info!$D$7=2,IF(OR($Q$5&lt;D522,$Q$5&gt;E522),0,"X"),0)</f>
        <v>0</v>
      </c>
      <c r="B523" s="37">
        <f>IF(Info!$D$7=2,IF(OR($O$5&lt;D522,$O$5&gt;E522),0,"X"),0)</f>
        <v>0</v>
      </c>
      <c r="D523" s="57" t="str">
        <f>Berechnungsmaske!D532</f>
        <v/>
      </c>
      <c r="E523" s="57" t="str">
        <f>Berechnungsmaske!E532</f>
        <v/>
      </c>
      <c r="G523" s="57" t="str">
        <f>Berechnungsmaske!F532</f>
        <v>2</v>
      </c>
      <c r="I523" s="57">
        <f>Berechnungsmaske!G532</f>
        <v>1812.1</v>
      </c>
      <c r="J523" s="57">
        <f>Berechnungsmaske!H532</f>
        <v>1851.46</v>
      </c>
      <c r="K523" s="57">
        <f>Berechnungsmaske!I532</f>
        <v>2067.36</v>
      </c>
      <c r="L523" s="57">
        <f>Berechnungsmaske!J532</f>
        <v>1525.15</v>
      </c>
      <c r="M523" s="57">
        <f>Berechnungsmaske!K532</f>
        <v>1502.2</v>
      </c>
    </row>
    <row r="524" spans="1:13" ht="15" customHeight="1" x14ac:dyDescent="0.2">
      <c r="A524" s="37">
        <f>IF(Info!$D$7=1,IF(OR($Q$5&lt;D524,$Q$5&gt;E524),0,"X"),0)</f>
        <v>0</v>
      </c>
      <c r="B524" s="37">
        <f>IF(Info!$D$7=1,IF(OR($O$5&lt;D524,$O$5&gt;E524),0,"X"),0)</f>
        <v>0</v>
      </c>
      <c r="D524" s="57">
        <f>Berechnungsmaske!D533</f>
        <v>5170</v>
      </c>
      <c r="E524" s="57">
        <f>Berechnungsmaske!E533</f>
        <v>5189.99</v>
      </c>
      <c r="G524" s="57" t="str">
        <f>Berechnungsmaske!F533</f>
        <v>1</v>
      </c>
      <c r="I524" s="57">
        <f>Berechnungsmaske!G533</f>
        <v>2029.05</v>
      </c>
      <c r="J524" s="57">
        <f>Berechnungsmaske!H533</f>
        <v>2073.11</v>
      </c>
      <c r="K524" s="57">
        <f>Berechnungsmaske!I533</f>
        <v>2315.5100000000002</v>
      </c>
      <c r="L524" s="57">
        <f>Berechnungsmaske!J533</f>
        <v>1708.32</v>
      </c>
      <c r="M524" s="57">
        <f>Berechnungsmaske!K533</f>
        <v>1682.7</v>
      </c>
    </row>
    <row r="525" spans="1:13" ht="15" customHeight="1" x14ac:dyDescent="0.2">
      <c r="A525" s="37">
        <f>IF(Info!$D$7=2,IF(OR($Q$5&lt;D524,$Q$5&gt;E524),0,"X"),0)</f>
        <v>0</v>
      </c>
      <c r="B525" s="37">
        <f>IF(Info!$D$7=2,IF(OR($O$5&lt;D524,$O$5&gt;E524),0,"X"),0)</f>
        <v>0</v>
      </c>
      <c r="D525" s="57" t="str">
        <f>Berechnungsmaske!D534</f>
        <v/>
      </c>
      <c r="E525" s="57" t="str">
        <f>Berechnungsmaske!E534</f>
        <v/>
      </c>
      <c r="G525" s="57" t="str">
        <f>Berechnungsmaske!F534</f>
        <v>2</v>
      </c>
      <c r="I525" s="57">
        <f>Berechnungsmaske!G534</f>
        <v>1817.06</v>
      </c>
      <c r="J525" s="57">
        <f>Berechnungsmaske!H534</f>
        <v>1856.52</v>
      </c>
      <c r="K525" s="57">
        <f>Berechnungsmaske!I534</f>
        <v>2073.59</v>
      </c>
      <c r="L525" s="57">
        <f>Berechnungsmaske!J534</f>
        <v>1529.84</v>
      </c>
      <c r="M525" s="57">
        <f>Berechnungsmaske!K534</f>
        <v>1506.89</v>
      </c>
    </row>
    <row r="526" spans="1:13" ht="15" customHeight="1" x14ac:dyDescent="0.2">
      <c r="A526" s="37">
        <f>IF(Info!$D$7=1,IF(OR($Q$5&lt;D526,$Q$5&gt;E526),0,"X"),0)</f>
        <v>0</v>
      </c>
      <c r="B526" s="37">
        <f>IF(Info!$D$7=1,IF(OR($O$5&lt;D526,$O$5&gt;E526),0,"X"),0)</f>
        <v>0</v>
      </c>
      <c r="D526" s="57">
        <f>Berechnungsmaske!D535</f>
        <v>5190</v>
      </c>
      <c r="E526" s="57">
        <f>Berechnungsmaske!E535</f>
        <v>5209.99</v>
      </c>
      <c r="G526" s="57" t="str">
        <f>Berechnungsmaske!F535</f>
        <v>1</v>
      </c>
      <c r="I526" s="57">
        <f>Berechnungsmaske!G535</f>
        <v>2034.58</v>
      </c>
      <c r="J526" s="57">
        <f>Berechnungsmaske!H535</f>
        <v>2078.7600000000002</v>
      </c>
      <c r="K526" s="57">
        <f>Berechnungsmaske!I535</f>
        <v>2322.4499999999998</v>
      </c>
      <c r="L526" s="57">
        <f>Berechnungsmaske!J535</f>
        <v>1713.56</v>
      </c>
      <c r="M526" s="57">
        <f>Berechnungsmaske!K535</f>
        <v>1687.94</v>
      </c>
    </row>
    <row r="527" spans="1:13" ht="15" customHeight="1" x14ac:dyDescent="0.2">
      <c r="A527" s="37">
        <f>IF(Info!$D$7=2,IF(OR($Q$5&lt;D526,$Q$5&gt;E526),0,"X"),0)</f>
        <v>0</v>
      </c>
      <c r="B527" s="37">
        <f>IF(Info!$D$7=2,IF(OR($O$5&lt;D526,$O$5&gt;E526),0,"X"),0)</f>
        <v>0</v>
      </c>
      <c r="D527" s="57" t="str">
        <f>Berechnungsmaske!D536</f>
        <v/>
      </c>
      <c r="E527" s="57" t="str">
        <f>Berechnungsmaske!E536</f>
        <v/>
      </c>
      <c r="G527" s="57" t="str">
        <f>Berechnungsmaske!F536</f>
        <v>2</v>
      </c>
      <c r="I527" s="57">
        <f>Berechnungsmaske!G536</f>
        <v>1822.01</v>
      </c>
      <c r="J527" s="57">
        <f>Berechnungsmaske!H536</f>
        <v>1861.58</v>
      </c>
      <c r="K527" s="57">
        <f>Berechnungsmaske!I536</f>
        <v>2079.8000000000002</v>
      </c>
      <c r="L527" s="57">
        <f>Berechnungsmaske!J536</f>
        <v>1534.53</v>
      </c>
      <c r="M527" s="57">
        <f>Berechnungsmaske!K536</f>
        <v>1511.59</v>
      </c>
    </row>
    <row r="528" spans="1:13" ht="15" customHeight="1" x14ac:dyDescent="0.2">
      <c r="A528" s="37">
        <f>IF(Info!$D$7=1,IF(OR($Q$5&lt;D528,$Q$5&gt;E528),0,"X"),0)</f>
        <v>0</v>
      </c>
      <c r="B528" s="37">
        <f>IF(Info!$D$7=1,IF(OR($O$5&lt;D528,$O$5&gt;E528),0,"X"),0)</f>
        <v>0</v>
      </c>
      <c r="D528" s="57">
        <f>Berechnungsmaske!D537</f>
        <v>5210</v>
      </c>
      <c r="E528" s="57">
        <f>Berechnungsmaske!E537</f>
        <v>5229.99</v>
      </c>
      <c r="G528" s="57" t="str">
        <f>Berechnungsmaske!F537</f>
        <v>1</v>
      </c>
      <c r="I528" s="57">
        <f>Berechnungsmaske!G537</f>
        <v>2040.12</v>
      </c>
      <c r="J528" s="57">
        <f>Berechnungsmaske!H537</f>
        <v>2084.36</v>
      </c>
      <c r="K528" s="57">
        <f>Berechnungsmaske!I537</f>
        <v>2329.4</v>
      </c>
      <c r="L528" s="57">
        <f>Berechnungsmaske!J537</f>
        <v>1718.74</v>
      </c>
      <c r="M528" s="57">
        <f>Berechnungsmaske!K537</f>
        <v>1693.12</v>
      </c>
    </row>
    <row r="529" spans="1:13" ht="15" customHeight="1" x14ac:dyDescent="0.2">
      <c r="A529" s="37">
        <f>IF(Info!$D$7=2,IF(OR($Q$5&lt;D528,$Q$5&gt;E528),0,"X"),0)</f>
        <v>0</v>
      </c>
      <c r="B529" s="37">
        <f>IF(Info!$D$7=2,IF(OR($O$5&lt;D528,$O$5&gt;E528),0,"X"),0)</f>
        <v>0</v>
      </c>
      <c r="D529" s="57" t="str">
        <f>Berechnungsmaske!D538</f>
        <v/>
      </c>
      <c r="E529" s="57" t="str">
        <f>Berechnungsmaske!E538</f>
        <v/>
      </c>
      <c r="G529" s="57" t="str">
        <f>Berechnungsmaske!F538</f>
        <v>2</v>
      </c>
      <c r="I529" s="57">
        <f>Berechnungsmaske!G538</f>
        <v>1826.98</v>
      </c>
      <c r="J529" s="57">
        <f>Berechnungsmaske!H538</f>
        <v>1866.59</v>
      </c>
      <c r="K529" s="57">
        <f>Berechnungsmaske!I538</f>
        <v>2086.0300000000002</v>
      </c>
      <c r="L529" s="57">
        <f>Berechnungsmaske!J538</f>
        <v>1539.17</v>
      </c>
      <c r="M529" s="57">
        <f>Berechnungsmaske!K538</f>
        <v>1516.22</v>
      </c>
    </row>
    <row r="530" spans="1:13" ht="15" customHeight="1" x14ac:dyDescent="0.2">
      <c r="A530" s="37">
        <f>IF(Info!$D$7=1,IF(OR($Q$5&lt;D530,$Q$5&gt;E530),0,"X"),0)</f>
        <v>0</v>
      </c>
      <c r="B530" s="37">
        <f>IF(Info!$D$7=1,IF(OR($O$5&lt;D530,$O$5&gt;E530),0,"X"),0)</f>
        <v>0</v>
      </c>
      <c r="D530" s="57">
        <f>Berechnungsmaske!D539</f>
        <v>5230</v>
      </c>
      <c r="E530" s="57">
        <f>Berechnungsmaske!E539</f>
        <v>5249.99</v>
      </c>
      <c r="G530" s="57" t="str">
        <f>Berechnungsmaske!F539</f>
        <v>1</v>
      </c>
      <c r="I530" s="57">
        <f>Berechnungsmaske!G539</f>
        <v>2045.6</v>
      </c>
      <c r="J530" s="57">
        <f>Berechnungsmaske!H539</f>
        <v>2089.9499999999998</v>
      </c>
      <c r="K530" s="57">
        <f>Berechnungsmaske!I539</f>
        <v>2336.36</v>
      </c>
      <c r="L530" s="57">
        <f>Berechnungsmaske!J539</f>
        <v>1723.98</v>
      </c>
      <c r="M530" s="57">
        <f>Berechnungsmaske!K539</f>
        <v>1698.36</v>
      </c>
    </row>
    <row r="531" spans="1:13" ht="15" customHeight="1" x14ac:dyDescent="0.2">
      <c r="A531" s="37">
        <f>IF(Info!$D$7=2,IF(OR($Q$5&lt;D530,$Q$5&gt;E530),0,"X"),0)</f>
        <v>0</v>
      </c>
      <c r="B531" s="37">
        <f>IF(Info!$D$7=2,IF(OR($O$5&lt;D530,$O$5&gt;E530),0,"X"),0)</f>
        <v>0</v>
      </c>
      <c r="D531" s="57" t="str">
        <f>Berechnungsmaske!D540</f>
        <v/>
      </c>
      <c r="E531" s="57" t="str">
        <f>Berechnungsmaske!E540</f>
        <v/>
      </c>
      <c r="G531" s="57" t="str">
        <f>Berechnungsmaske!F540</f>
        <v>2</v>
      </c>
      <c r="I531" s="57">
        <f>Berechnungsmaske!G540</f>
        <v>1831.88</v>
      </c>
      <c r="J531" s="57">
        <f>Berechnungsmaske!H540</f>
        <v>1871.6</v>
      </c>
      <c r="K531" s="57">
        <f>Berechnungsmaske!I540</f>
        <v>2092.2600000000002</v>
      </c>
      <c r="L531" s="57">
        <f>Berechnungsmaske!J540</f>
        <v>1543.87</v>
      </c>
      <c r="M531" s="57">
        <f>Berechnungsmaske!K540</f>
        <v>1520.92</v>
      </c>
    </row>
    <row r="532" spans="1:13" ht="15" customHeight="1" x14ac:dyDescent="0.2">
      <c r="A532" s="37">
        <f>IF(Info!$D$7=1,IF(OR($Q$5&lt;D532,$Q$5&gt;E532),0,"X"),0)</f>
        <v>0</v>
      </c>
      <c r="B532" s="37">
        <f>IF(Info!$D$7=1,IF(OR($O$5&lt;D532,$O$5&gt;E532),0,"X"),0)</f>
        <v>0</v>
      </c>
      <c r="D532" s="57">
        <f>Berechnungsmaske!D541</f>
        <v>5250</v>
      </c>
      <c r="E532" s="57">
        <f>Berechnungsmaske!E541</f>
        <v>5269.99</v>
      </c>
      <c r="G532" s="57" t="str">
        <f>Berechnungsmaske!F541</f>
        <v>1</v>
      </c>
      <c r="I532" s="57">
        <f>Berechnungsmaske!G541</f>
        <v>2051.08</v>
      </c>
      <c r="J532" s="57">
        <f>Berechnungsmaske!H541</f>
        <v>2095.5500000000002</v>
      </c>
      <c r="K532" s="57">
        <f>Berechnungsmaske!I541</f>
        <v>2343.3000000000002</v>
      </c>
      <c r="L532" s="57">
        <f>Berechnungsmaske!J541</f>
        <v>1729.22</v>
      </c>
      <c r="M532" s="57">
        <f>Berechnungsmaske!K541</f>
        <v>1703.54</v>
      </c>
    </row>
    <row r="533" spans="1:13" ht="15" customHeight="1" x14ac:dyDescent="0.2">
      <c r="A533" s="37">
        <f>IF(Info!$D$7=2,IF(OR($Q$5&lt;D532,$Q$5&gt;E532),0,"X"),0)</f>
        <v>0</v>
      </c>
      <c r="B533" s="37">
        <f>IF(Info!$D$7=2,IF(OR($O$5&lt;D532,$O$5&gt;E532),0,"X"),0)</f>
        <v>0</v>
      </c>
      <c r="D533" s="57" t="str">
        <f>Berechnungsmaske!D542</f>
        <v/>
      </c>
      <c r="E533" s="57" t="str">
        <f>Berechnungsmaske!E542</f>
        <v/>
      </c>
      <c r="G533" s="57" t="str">
        <f>Berechnungsmaske!F542</f>
        <v>2</v>
      </c>
      <c r="I533" s="57">
        <f>Berechnungsmaske!G542</f>
        <v>1836.79</v>
      </c>
      <c r="J533" s="57">
        <f>Berechnungsmaske!H542</f>
        <v>1876.61</v>
      </c>
      <c r="K533" s="57">
        <f>Berechnungsmaske!I542</f>
        <v>2098.48</v>
      </c>
      <c r="L533" s="57">
        <f>Berechnungsmaske!J542</f>
        <v>1548.56</v>
      </c>
      <c r="M533" s="57">
        <f>Berechnungsmaske!K542</f>
        <v>1525.56</v>
      </c>
    </row>
    <row r="534" spans="1:13" ht="15" customHeight="1" x14ac:dyDescent="0.2">
      <c r="A534" s="37">
        <f>IF(Info!$D$7=1,IF(OR($Q$5&lt;D534,$Q$5&gt;E534),0,"X"),0)</f>
        <v>0</v>
      </c>
      <c r="B534" s="37">
        <f>IF(Info!$D$7=1,IF(OR($O$5&lt;D534,$O$5&gt;E534),0,"X"),0)</f>
        <v>0</v>
      </c>
      <c r="D534" s="57">
        <f>Berechnungsmaske!D543</f>
        <v>5270</v>
      </c>
      <c r="E534" s="57">
        <f>Berechnungsmaske!E543</f>
        <v>5289.99</v>
      </c>
      <c r="G534" s="57" t="str">
        <f>Berechnungsmaske!F543</f>
        <v>1</v>
      </c>
      <c r="I534" s="57">
        <f>Berechnungsmaske!G543</f>
        <v>2056.56</v>
      </c>
      <c r="J534" s="57">
        <f>Berechnungsmaske!H543</f>
        <v>2101.15</v>
      </c>
      <c r="K534" s="57">
        <f>Berechnungsmaske!I543</f>
        <v>2350.25</v>
      </c>
      <c r="L534" s="57">
        <f>Berechnungsmaske!J543</f>
        <v>1734.41</v>
      </c>
      <c r="M534" s="57">
        <f>Berechnungsmaske!K543</f>
        <v>1708.79</v>
      </c>
    </row>
    <row r="535" spans="1:13" ht="15" customHeight="1" x14ac:dyDescent="0.2">
      <c r="A535" s="37">
        <f>IF(Info!$D$7=2,IF(OR($Q$5&lt;D534,$Q$5&gt;E534),0,"X"),0)</f>
        <v>0</v>
      </c>
      <c r="B535" s="37">
        <f>IF(Info!$D$7=2,IF(OR($O$5&lt;D534,$O$5&gt;E534),0,"X"),0)</f>
        <v>0</v>
      </c>
      <c r="D535" s="57" t="str">
        <f>Berechnungsmaske!D544</f>
        <v/>
      </c>
      <c r="E535" s="57" t="str">
        <f>Berechnungsmaske!E544</f>
        <v/>
      </c>
      <c r="G535" s="57" t="str">
        <f>Berechnungsmaske!F544</f>
        <v>2</v>
      </c>
      <c r="I535" s="57">
        <f>Berechnungsmaske!G544</f>
        <v>1841.69</v>
      </c>
      <c r="J535" s="57">
        <f>Berechnungsmaske!H544</f>
        <v>1881.62</v>
      </c>
      <c r="K535" s="57">
        <f>Berechnungsmaske!I544</f>
        <v>2104.6999999999998</v>
      </c>
      <c r="L535" s="57">
        <f>Berechnungsmaske!J544</f>
        <v>1553.2</v>
      </c>
      <c r="M535" s="57">
        <f>Berechnungsmaske!K544</f>
        <v>1530.26</v>
      </c>
    </row>
    <row r="536" spans="1:13" ht="15" customHeight="1" x14ac:dyDescent="0.2">
      <c r="A536" s="37">
        <f>IF(Info!$D$7=1,IF(OR($Q$5&lt;D536,$Q$5&gt;E536),0,"X"),0)</f>
        <v>0</v>
      </c>
      <c r="B536" s="37">
        <f>IF(Info!$D$7=1,IF(OR($O$5&lt;D536,$O$5&gt;E536),0,"X"),0)</f>
        <v>0</v>
      </c>
      <c r="D536" s="57">
        <f>Berechnungsmaske!D545</f>
        <v>5290</v>
      </c>
      <c r="E536" s="57">
        <f>Berechnungsmaske!E545</f>
        <v>5309.99</v>
      </c>
      <c r="G536" s="57" t="str">
        <f>Berechnungsmaske!F545</f>
        <v>1</v>
      </c>
      <c r="I536" s="57">
        <f>Berechnungsmaske!G545</f>
        <v>2062.0300000000002</v>
      </c>
      <c r="J536" s="57">
        <f>Berechnungsmaske!H545</f>
        <v>2106.7399999999998</v>
      </c>
      <c r="K536" s="57">
        <f>Berechnungsmaske!I545</f>
        <v>2357.21</v>
      </c>
      <c r="L536" s="57">
        <f>Berechnungsmaske!J545</f>
        <v>1739.65</v>
      </c>
      <c r="M536" s="57">
        <f>Berechnungsmaske!K545</f>
        <v>1714.03</v>
      </c>
    </row>
    <row r="537" spans="1:13" ht="15" customHeight="1" x14ac:dyDescent="0.2">
      <c r="A537" s="37">
        <f>IF(Info!$D$7=2,IF(OR($Q$5&lt;D536,$Q$5&gt;E536),0,"X"),0)</f>
        <v>0</v>
      </c>
      <c r="B537" s="37">
        <f>IF(Info!$D$7=2,IF(OR($O$5&lt;D536,$O$5&gt;E536),0,"X"),0)</f>
        <v>0</v>
      </c>
      <c r="D537" s="57" t="str">
        <f>Berechnungsmaske!D546</f>
        <v/>
      </c>
      <c r="E537" s="57" t="str">
        <f>Berechnungsmaske!E546</f>
        <v/>
      </c>
      <c r="G537" s="57" t="str">
        <f>Berechnungsmaske!F546</f>
        <v>2</v>
      </c>
      <c r="I537" s="57">
        <f>Berechnungsmaske!G546</f>
        <v>1846.6</v>
      </c>
      <c r="J537" s="57">
        <f>Berechnungsmaske!H546</f>
        <v>1886.63</v>
      </c>
      <c r="K537" s="57">
        <f>Berechnungsmaske!I546</f>
        <v>2110.9299999999998</v>
      </c>
      <c r="L537" s="57">
        <f>Berechnungsmaske!J546</f>
        <v>1557.89</v>
      </c>
      <c r="M537" s="57">
        <f>Berechnungsmaske!K546</f>
        <v>1534.95</v>
      </c>
    </row>
    <row r="538" spans="1:13" ht="15" customHeight="1" x14ac:dyDescent="0.2">
      <c r="D538" s="57">
        <f>Berechnungsmaske!D547</f>
        <v>5310</v>
      </c>
      <c r="E538" s="57">
        <f>Berechnungsmaske!E547</f>
        <v>5329.99</v>
      </c>
      <c r="G538" s="57" t="str">
        <f>Berechnungsmaske!F547</f>
        <v>1</v>
      </c>
      <c r="I538" s="57">
        <f>Berechnungsmaske!G547</f>
        <v>2067.5100000000002</v>
      </c>
      <c r="J538" s="57">
        <f>Berechnungsmaske!H547</f>
        <v>2112.2800000000002</v>
      </c>
      <c r="K538" s="57">
        <f>Berechnungsmaske!I547</f>
        <v>2364.15</v>
      </c>
      <c r="L538" s="57">
        <f>Berechnungsmaske!J547</f>
        <v>1744.89</v>
      </c>
      <c r="M538" s="57">
        <f>Berechnungsmaske!K547</f>
        <v>1719.27</v>
      </c>
    </row>
    <row r="539" spans="1:13" ht="15" customHeight="1" x14ac:dyDescent="0.2">
      <c r="D539" s="57" t="str">
        <f>Berechnungsmaske!D548</f>
        <v/>
      </c>
      <c r="E539" s="57" t="str">
        <f>Berechnungsmaske!E548</f>
        <v/>
      </c>
      <c r="G539" s="57" t="str">
        <f>Berechnungsmaske!F548</f>
        <v>2</v>
      </c>
      <c r="I539" s="57">
        <f>Berechnungsmaske!G548</f>
        <v>1851.5</v>
      </c>
      <c r="J539" s="57">
        <f>Berechnungsmaske!H548</f>
        <v>1891.59</v>
      </c>
      <c r="K539" s="57">
        <f>Berechnungsmaske!I548</f>
        <v>2117.15</v>
      </c>
      <c r="L539" s="57">
        <f>Berechnungsmaske!J548</f>
        <v>1562.59</v>
      </c>
      <c r="M539" s="57">
        <f>Berechnungsmaske!K548</f>
        <v>1539.64</v>
      </c>
    </row>
    <row r="540" spans="1:13" ht="15" customHeight="1" x14ac:dyDescent="0.2">
      <c r="D540" s="57">
        <f>Berechnungsmaske!D549</f>
        <v>5330</v>
      </c>
      <c r="E540" s="57">
        <f>Berechnungsmaske!E549</f>
        <v>5349.99</v>
      </c>
      <c r="G540" s="57" t="str">
        <f>Berechnungsmaske!F549</f>
        <v>1</v>
      </c>
      <c r="I540" s="57">
        <f>Berechnungsmaske!G549</f>
        <v>2072.9899999999998</v>
      </c>
      <c r="J540" s="57">
        <f>Berechnungsmaske!H549</f>
        <v>2117.88</v>
      </c>
      <c r="K540" s="57">
        <f>Berechnungsmaske!I549</f>
        <v>2371.1</v>
      </c>
      <c r="L540" s="57">
        <f>Berechnungsmaske!J549</f>
        <v>1750.13</v>
      </c>
      <c r="M540" s="57">
        <f>Berechnungsmaske!K549</f>
        <v>1724.45</v>
      </c>
    </row>
    <row r="541" spans="1:13" ht="15" customHeight="1" x14ac:dyDescent="0.2">
      <c r="D541" s="57" t="str">
        <f>Berechnungsmaske!D550</f>
        <v/>
      </c>
      <c r="E541" s="57" t="str">
        <f>Berechnungsmaske!E550</f>
        <v/>
      </c>
      <c r="G541" s="57" t="str">
        <f>Berechnungsmaske!F550</f>
        <v>2</v>
      </c>
      <c r="I541" s="57">
        <f>Berechnungsmaske!G550</f>
        <v>1856.41</v>
      </c>
      <c r="J541" s="57">
        <f>Berechnungsmaske!H550</f>
        <v>1896.61</v>
      </c>
      <c r="K541" s="57">
        <f>Berechnungsmaske!I550</f>
        <v>2123.38</v>
      </c>
      <c r="L541" s="57">
        <f>Berechnungsmaske!J550</f>
        <v>1567.28</v>
      </c>
      <c r="M541" s="57">
        <f>Berechnungsmaske!K550</f>
        <v>1544.29</v>
      </c>
    </row>
    <row r="542" spans="1:13" ht="15" customHeight="1" x14ac:dyDescent="0.2">
      <c r="D542" s="57">
        <f>Berechnungsmaske!D551</f>
        <v>5350</v>
      </c>
      <c r="E542" s="57">
        <f>Berechnungsmaske!E551</f>
        <v>5369.99</v>
      </c>
      <c r="G542" s="57" t="str">
        <f>Berechnungsmaske!F551</f>
        <v>1</v>
      </c>
      <c r="I542" s="57">
        <f>Berechnungsmaske!G551</f>
        <v>2078.41</v>
      </c>
      <c r="J542" s="57">
        <f>Berechnungsmaske!H551</f>
        <v>2123.41</v>
      </c>
      <c r="K542" s="57">
        <f>Berechnungsmaske!I551</f>
        <v>2377.94</v>
      </c>
      <c r="L542" s="57">
        <f>Berechnungsmaske!J551</f>
        <v>1755.32</v>
      </c>
      <c r="M542" s="57">
        <f>Berechnungsmaske!K551</f>
        <v>1729.7</v>
      </c>
    </row>
    <row r="543" spans="1:13" ht="15" customHeight="1" x14ac:dyDescent="0.2">
      <c r="D543" s="57" t="str">
        <f>Berechnungsmaske!D552</f>
        <v/>
      </c>
      <c r="E543" s="57" t="str">
        <f>Berechnungsmaske!E552</f>
        <v/>
      </c>
      <c r="G543" s="57" t="str">
        <f>Berechnungsmaske!F552</f>
        <v>2</v>
      </c>
      <c r="I543" s="57">
        <f>Berechnungsmaske!G552</f>
        <v>1861.26</v>
      </c>
      <c r="J543" s="57">
        <f>Berechnungsmaske!H552</f>
        <v>1901.56</v>
      </c>
      <c r="K543" s="57">
        <f>Berechnungsmaske!I552</f>
        <v>2129.5</v>
      </c>
      <c r="L543" s="57">
        <f>Berechnungsmaske!J552</f>
        <v>1571.93</v>
      </c>
      <c r="M543" s="57">
        <f>Berechnungsmaske!K552</f>
        <v>1548.98</v>
      </c>
    </row>
    <row r="544" spans="1:13" ht="15" customHeight="1" x14ac:dyDescent="0.2">
      <c r="D544" s="57">
        <f>Berechnungsmaske!D553</f>
        <v>5370</v>
      </c>
      <c r="E544" s="57">
        <f>Berechnungsmaske!E553</f>
        <v>5389.99</v>
      </c>
      <c r="G544" s="57" t="str">
        <f>Berechnungsmaske!F553</f>
        <v>1</v>
      </c>
      <c r="I544" s="57">
        <f>Berechnungsmaske!G553</f>
        <v>2083.83</v>
      </c>
      <c r="J544" s="57">
        <f>Berechnungsmaske!H553</f>
        <v>2128.88</v>
      </c>
      <c r="K544" s="57">
        <f>Berechnungsmaske!I553</f>
        <v>2384.89</v>
      </c>
      <c r="L544" s="57">
        <f>Berechnungsmaske!J553</f>
        <v>1760.56</v>
      </c>
      <c r="M544" s="57">
        <f>Berechnungsmaske!K553</f>
        <v>1734.94</v>
      </c>
    </row>
    <row r="545" spans="4:13" ht="15" customHeight="1" x14ac:dyDescent="0.2">
      <c r="D545" s="57" t="str">
        <f>Berechnungsmaske!D554</f>
        <v/>
      </c>
      <c r="E545" s="57" t="str">
        <f>Berechnungsmaske!E554</f>
        <v/>
      </c>
      <c r="G545" s="57" t="str">
        <f>Berechnungsmaske!F554</f>
        <v>2</v>
      </c>
      <c r="I545" s="57">
        <f>Berechnungsmaske!G554</f>
        <v>1866.11</v>
      </c>
      <c r="J545" s="57">
        <f>Berechnungsmaske!H554</f>
        <v>1906.46</v>
      </c>
      <c r="K545" s="57">
        <f>Berechnungsmaske!I554</f>
        <v>2135.7199999999998</v>
      </c>
      <c r="L545" s="57">
        <f>Berechnungsmaske!J554</f>
        <v>1576.62</v>
      </c>
      <c r="M545" s="57">
        <f>Berechnungsmaske!K554</f>
        <v>1553.68</v>
      </c>
    </row>
    <row r="546" spans="4:13" ht="15" customHeight="1" x14ac:dyDescent="0.2">
      <c r="D546" s="57">
        <f>Berechnungsmaske!D555</f>
        <v>5390</v>
      </c>
      <c r="E546" s="57">
        <f>Berechnungsmaske!E555</f>
        <v>5409.99</v>
      </c>
      <c r="G546" s="57" t="str">
        <f>Berechnungsmaske!F555</f>
        <v>1</v>
      </c>
      <c r="I546" s="57">
        <f>Berechnungsmaske!G555</f>
        <v>2089.19</v>
      </c>
      <c r="J546" s="57">
        <f>Berechnungsmaske!H555</f>
        <v>2134.4299999999998</v>
      </c>
      <c r="K546" s="57">
        <f>Berechnungsmaske!I555</f>
        <v>2391.7199999999998</v>
      </c>
      <c r="L546" s="57">
        <f>Berechnungsmaske!J555</f>
        <v>1765.74</v>
      </c>
      <c r="M546" s="57">
        <f>Berechnungsmaske!K555</f>
        <v>1740.12</v>
      </c>
    </row>
    <row r="547" spans="4:13" ht="15" customHeight="1" x14ac:dyDescent="0.2">
      <c r="D547" s="57" t="str">
        <f>Berechnungsmaske!D556</f>
        <v/>
      </c>
      <c r="E547" s="57" t="str">
        <f>Berechnungsmaske!E556</f>
        <v/>
      </c>
      <c r="G547" s="57" t="str">
        <f>Berechnungsmaske!F556</f>
        <v>2</v>
      </c>
      <c r="I547" s="57">
        <f>Berechnungsmaske!G556</f>
        <v>1870.91</v>
      </c>
      <c r="J547" s="57">
        <f>Berechnungsmaske!H556</f>
        <v>1911.43</v>
      </c>
      <c r="K547" s="57">
        <f>Berechnungsmaske!I556</f>
        <v>2141.84</v>
      </c>
      <c r="L547" s="57">
        <f>Berechnungsmaske!J556</f>
        <v>1581.26</v>
      </c>
      <c r="M547" s="57">
        <f>Berechnungsmaske!K556</f>
        <v>1558.31</v>
      </c>
    </row>
    <row r="548" spans="4:13" ht="15" customHeight="1" x14ac:dyDescent="0.2">
      <c r="D548" s="57">
        <f>Berechnungsmaske!D557</f>
        <v>5410</v>
      </c>
      <c r="E548" s="57">
        <f>Berechnungsmaske!E557</f>
        <v>5429.99</v>
      </c>
      <c r="G548" s="57" t="str">
        <f>Berechnungsmaske!F557</f>
        <v>1</v>
      </c>
      <c r="I548" s="57">
        <f>Berechnungsmaske!G557</f>
        <v>2094.61</v>
      </c>
      <c r="J548" s="57">
        <f>Berechnungsmaske!H557</f>
        <v>2139.96</v>
      </c>
      <c r="K548" s="57">
        <f>Berechnungsmaske!I557</f>
        <v>2398.67</v>
      </c>
      <c r="L548" s="57">
        <f>Berechnungsmaske!J557</f>
        <v>1770.98</v>
      </c>
      <c r="M548" s="57">
        <f>Berechnungsmaske!K557</f>
        <v>1745.36</v>
      </c>
    </row>
    <row r="549" spans="4:13" ht="15" customHeight="1" x14ac:dyDescent="0.2">
      <c r="D549" s="57" t="str">
        <f>Berechnungsmaske!D558</f>
        <v/>
      </c>
      <c r="E549" s="57" t="str">
        <f>Berechnungsmaske!E558</f>
        <v/>
      </c>
      <c r="G549" s="57" t="str">
        <f>Berechnungsmaske!F558</f>
        <v>2</v>
      </c>
      <c r="I549" s="57">
        <f>Berechnungsmaske!G558</f>
        <v>1875.77</v>
      </c>
      <c r="J549" s="57">
        <f>Berechnungsmaske!H558</f>
        <v>1916.38</v>
      </c>
      <c r="K549" s="57">
        <f>Berechnungsmaske!I558</f>
        <v>2148.06</v>
      </c>
      <c r="L549" s="57">
        <f>Berechnungsmaske!J558</f>
        <v>1585.96</v>
      </c>
      <c r="M549" s="57">
        <f>Berechnungsmaske!K558</f>
        <v>1563.01</v>
      </c>
    </row>
    <row r="550" spans="4:13" ht="15" customHeight="1" x14ac:dyDescent="0.2">
      <c r="D550" s="57">
        <f>Berechnungsmaske!D559</f>
        <v>5430</v>
      </c>
      <c r="E550" s="57">
        <f>Berechnungsmaske!E559</f>
        <v>5449.99</v>
      </c>
      <c r="G550" s="57" t="str">
        <f>Berechnungsmaske!F559</f>
        <v>1</v>
      </c>
      <c r="I550" s="57">
        <f>Berechnungsmaske!G559</f>
        <v>2100.0300000000002</v>
      </c>
      <c r="J550" s="57">
        <f>Berechnungsmaske!H559</f>
        <v>2145.44</v>
      </c>
      <c r="K550" s="57">
        <f>Berechnungsmaske!I559</f>
        <v>2405.4899999999998</v>
      </c>
      <c r="L550" s="57">
        <f>Berechnungsmaske!J559</f>
        <v>1776.22</v>
      </c>
      <c r="M550" s="57">
        <f>Berechnungsmaske!K559</f>
        <v>1750.6</v>
      </c>
    </row>
    <row r="551" spans="4:13" ht="15" customHeight="1" x14ac:dyDescent="0.2">
      <c r="D551" s="57" t="str">
        <f>Berechnungsmaske!D560</f>
        <v/>
      </c>
      <c r="E551" s="57" t="str">
        <f>Berechnungsmaske!E560</f>
        <v/>
      </c>
      <c r="G551" s="57" t="str">
        <f>Berechnungsmaske!F560</f>
        <v>2</v>
      </c>
      <c r="I551" s="57">
        <f>Berechnungsmaske!G560</f>
        <v>1880.62</v>
      </c>
      <c r="J551" s="57">
        <f>Berechnungsmaske!H560</f>
        <v>1921.29</v>
      </c>
      <c r="K551" s="57">
        <f>Berechnungsmaske!I560</f>
        <v>2154.17</v>
      </c>
      <c r="L551" s="57">
        <f>Berechnungsmaske!J560</f>
        <v>1590.65</v>
      </c>
      <c r="M551" s="57">
        <f>Berechnungsmaske!K560</f>
        <v>1567.7</v>
      </c>
    </row>
    <row r="552" spans="4:13" ht="15" customHeight="1" x14ac:dyDescent="0.2">
      <c r="D552" s="57">
        <f>Berechnungsmaske!D561</f>
        <v>5450</v>
      </c>
      <c r="E552" s="57">
        <f>Berechnungsmaske!E561</f>
        <v>5469.99</v>
      </c>
      <c r="G552" s="57" t="str">
        <f>Berechnungsmaske!F561</f>
        <v>1</v>
      </c>
      <c r="I552" s="57">
        <f>Berechnungsmaske!G561</f>
        <v>2105.38</v>
      </c>
      <c r="J552" s="57">
        <f>Berechnungsmaske!H561</f>
        <v>2150.91</v>
      </c>
      <c r="K552" s="57">
        <f>Berechnungsmaske!I561</f>
        <v>2412.4499999999998</v>
      </c>
      <c r="L552" s="57">
        <f>Berechnungsmaske!J561</f>
        <v>1781.46</v>
      </c>
      <c r="M552" s="57">
        <f>Berechnungsmaske!K561</f>
        <v>1755.84</v>
      </c>
    </row>
    <row r="553" spans="4:13" ht="15" customHeight="1" x14ac:dyDescent="0.2">
      <c r="D553" s="57" t="str">
        <f>Berechnungsmaske!D562</f>
        <v/>
      </c>
      <c r="E553" s="57" t="str">
        <f>Berechnungsmaske!E562</f>
        <v/>
      </c>
      <c r="G553" s="57" t="str">
        <f>Berechnungsmaske!F562</f>
        <v>2</v>
      </c>
      <c r="I553" s="57">
        <f>Berechnungsmaske!G562</f>
        <v>1885.42</v>
      </c>
      <c r="J553" s="57">
        <f>Berechnungsmaske!H562</f>
        <v>1926.19</v>
      </c>
      <c r="K553" s="57">
        <f>Berechnungsmaske!I562</f>
        <v>2160.4</v>
      </c>
      <c r="L553" s="57">
        <f>Berechnungsmaske!J562</f>
        <v>1595.34</v>
      </c>
      <c r="M553" s="57">
        <f>Berechnungsmaske!K562</f>
        <v>1572.4</v>
      </c>
    </row>
    <row r="554" spans="4:13" ht="15" customHeight="1" x14ac:dyDescent="0.2">
      <c r="D554" s="57">
        <f>Berechnungsmaske!D563</f>
        <v>5470</v>
      </c>
      <c r="E554" s="57">
        <f>Berechnungsmaske!E563</f>
        <v>5489.99</v>
      </c>
      <c r="G554" s="57" t="str">
        <f>Berechnungsmaske!F563</f>
        <v>1</v>
      </c>
      <c r="I554" s="57">
        <f>Berechnungsmaske!G563</f>
        <v>2110.7399999999998</v>
      </c>
      <c r="J554" s="57">
        <f>Berechnungsmaske!H563</f>
        <v>2156.39</v>
      </c>
      <c r="K554" s="57">
        <f>Berechnungsmaske!I563</f>
        <v>2419.2800000000002</v>
      </c>
      <c r="L554" s="57">
        <f>Berechnungsmaske!J563</f>
        <v>1786.65</v>
      </c>
      <c r="M554" s="57">
        <f>Berechnungsmaske!K563</f>
        <v>1761.03</v>
      </c>
    </row>
    <row r="555" spans="4:13" ht="15" customHeight="1" x14ac:dyDescent="0.2">
      <c r="D555" s="57" t="str">
        <f>Berechnungsmaske!D564</f>
        <v/>
      </c>
      <c r="E555" s="57" t="str">
        <f>Berechnungsmaske!E564</f>
        <v/>
      </c>
      <c r="G555" s="57" t="str">
        <f>Berechnungsmaske!F564</f>
        <v>2</v>
      </c>
      <c r="I555" s="57">
        <f>Berechnungsmaske!G564</f>
        <v>1890.22</v>
      </c>
      <c r="J555" s="57">
        <f>Berechnungsmaske!H564</f>
        <v>1931.09</v>
      </c>
      <c r="K555" s="57">
        <f>Berechnungsmaske!I564</f>
        <v>2166.52</v>
      </c>
      <c r="L555" s="57">
        <f>Berechnungsmaske!J564</f>
        <v>1599.98</v>
      </c>
      <c r="M555" s="57">
        <f>Berechnungsmaske!K564</f>
        <v>1577.04</v>
      </c>
    </row>
    <row r="556" spans="4:13" ht="15" customHeight="1" x14ac:dyDescent="0.2">
      <c r="D556" s="57">
        <f>Berechnungsmaske!D565</f>
        <v>5490</v>
      </c>
      <c r="E556" s="57">
        <f>Berechnungsmaske!E565</f>
        <v>5509.99</v>
      </c>
      <c r="G556" s="57" t="str">
        <f>Berechnungsmaske!F565</f>
        <v>1</v>
      </c>
      <c r="I556" s="57">
        <f>Berechnungsmaske!G565</f>
        <v>2116.1</v>
      </c>
      <c r="J556" s="57">
        <f>Berechnungsmaske!H565</f>
        <v>2161.81</v>
      </c>
      <c r="K556" s="57">
        <f>Berechnungsmaske!I565</f>
        <v>2426.12</v>
      </c>
      <c r="L556" s="57">
        <f>Berechnungsmaske!J565</f>
        <v>1791.89</v>
      </c>
      <c r="M556" s="57">
        <f>Berechnungsmaske!K565</f>
        <v>1766.27</v>
      </c>
    </row>
    <row r="557" spans="4:13" ht="15" customHeight="1" x14ac:dyDescent="0.2">
      <c r="D557" s="57" t="str">
        <f>Berechnungsmaske!D566</f>
        <v/>
      </c>
      <c r="E557" s="57" t="str">
        <f>Berechnungsmaske!E566</f>
        <v/>
      </c>
      <c r="G557" s="57" t="str">
        <f>Berechnungsmaske!F566</f>
        <v>2</v>
      </c>
      <c r="I557" s="57">
        <f>Berechnungsmaske!G566</f>
        <v>1895.02</v>
      </c>
      <c r="J557" s="57">
        <f>Berechnungsmaske!H566</f>
        <v>1935.95</v>
      </c>
      <c r="K557" s="57">
        <f>Berechnungsmaske!I566</f>
        <v>2172.64</v>
      </c>
      <c r="L557" s="57">
        <f>Berechnungsmaske!J566</f>
        <v>1604.68</v>
      </c>
      <c r="M557" s="57">
        <f>Berechnungsmaske!K566</f>
        <v>1581.73</v>
      </c>
    </row>
    <row r="558" spans="4:13" ht="15" customHeight="1" x14ac:dyDescent="0.2">
      <c r="D558" s="57">
        <f>Berechnungsmaske!D567</f>
        <v>5510</v>
      </c>
      <c r="E558" s="57">
        <f>Berechnungsmaske!E567</f>
        <v>5529.99</v>
      </c>
      <c r="G558" s="57" t="str">
        <f>Berechnungsmaske!F567</f>
        <v>1</v>
      </c>
      <c r="I558" s="57">
        <f>Berechnungsmaske!G567</f>
        <v>2121.4</v>
      </c>
      <c r="J558" s="57">
        <f>Berechnungsmaske!H567</f>
        <v>2167.23</v>
      </c>
      <c r="K558" s="57">
        <f>Berechnungsmaske!I567</f>
        <v>2433.06</v>
      </c>
      <c r="L558" s="57">
        <f>Berechnungsmaske!J567</f>
        <v>1797.13</v>
      </c>
      <c r="M558" s="57">
        <f>Berechnungsmaske!K567</f>
        <v>1771.45</v>
      </c>
    </row>
    <row r="559" spans="4:13" ht="15" customHeight="1" x14ac:dyDescent="0.2">
      <c r="D559" s="57" t="str">
        <f>Berechnungsmaske!D568</f>
        <v/>
      </c>
      <c r="E559" s="57" t="str">
        <f>Berechnungsmaske!E568</f>
        <v/>
      </c>
      <c r="G559" s="57" t="str">
        <f>Berechnungsmaske!F568</f>
        <v>2</v>
      </c>
      <c r="I559" s="57">
        <f>Berechnungsmaske!G568</f>
        <v>1899.76</v>
      </c>
      <c r="J559" s="57">
        <f>Berechnungsmaske!H568</f>
        <v>1940.8</v>
      </c>
      <c r="K559" s="57">
        <f>Berechnungsmaske!I568</f>
        <v>2178.86</v>
      </c>
      <c r="L559" s="57">
        <f>Berechnungsmaske!J568</f>
        <v>1609.37</v>
      </c>
      <c r="M559" s="57">
        <f>Berechnungsmaske!K568</f>
        <v>1586.38</v>
      </c>
    </row>
    <row r="560" spans="4:13" ht="15" customHeight="1" x14ac:dyDescent="0.2">
      <c r="D560" s="57">
        <f>Berechnungsmaske!D569</f>
        <v>5530</v>
      </c>
      <c r="E560" s="57">
        <f>Berechnungsmaske!E569</f>
        <v>5549.99</v>
      </c>
      <c r="G560" s="57" t="str">
        <f>Berechnungsmaske!F569</f>
        <v>1</v>
      </c>
      <c r="I560" s="57">
        <f>Berechnungsmaske!G569</f>
        <v>2126.6999999999998</v>
      </c>
      <c r="J560" s="57">
        <f>Berechnungsmaske!H569</f>
        <v>2172.71</v>
      </c>
      <c r="K560" s="57">
        <f>Berechnungsmaske!I569</f>
        <v>2439.9</v>
      </c>
      <c r="L560" s="57">
        <f>Berechnungsmaske!J569</f>
        <v>1802.32</v>
      </c>
      <c r="M560" s="57">
        <f>Berechnungsmaske!K569</f>
        <v>1776.7</v>
      </c>
    </row>
    <row r="561" spans="4:13" ht="15" customHeight="1" x14ac:dyDescent="0.2">
      <c r="D561" s="57" t="str">
        <f>Berechnungsmaske!D570</f>
        <v/>
      </c>
      <c r="E561" s="57" t="str">
        <f>Berechnungsmaske!E570</f>
        <v/>
      </c>
      <c r="G561" s="57" t="str">
        <f>Berechnungsmaske!F570</f>
        <v>2</v>
      </c>
      <c r="I561" s="57">
        <f>Berechnungsmaske!G570</f>
        <v>1904.51</v>
      </c>
      <c r="J561" s="57">
        <f>Berechnungsmaske!H570</f>
        <v>1945.71</v>
      </c>
      <c r="K561" s="57">
        <f>Berechnungsmaske!I570</f>
        <v>2184.98</v>
      </c>
      <c r="L561" s="57">
        <f>Berechnungsmaske!J570</f>
        <v>1614.02</v>
      </c>
      <c r="M561" s="57">
        <f>Berechnungsmaske!K570</f>
        <v>1591.07</v>
      </c>
    </row>
    <row r="562" spans="4:13" ht="15" customHeight="1" x14ac:dyDescent="0.2">
      <c r="D562" s="57">
        <f>Berechnungsmaske!D571</f>
        <v>5550</v>
      </c>
      <c r="E562" s="57">
        <f>Berechnungsmaske!E571</f>
        <v>5569.99</v>
      </c>
      <c r="G562" s="57" t="str">
        <f>Berechnungsmaske!F571</f>
        <v>1</v>
      </c>
      <c r="I562" s="57">
        <f>Berechnungsmaske!G571</f>
        <v>2132.06</v>
      </c>
      <c r="J562" s="57">
        <f>Berechnungsmaske!H571</f>
        <v>2178.13</v>
      </c>
      <c r="K562" s="57">
        <f>Berechnungsmaske!I571</f>
        <v>2446.73</v>
      </c>
      <c r="L562" s="57">
        <f>Berechnungsmaske!J571</f>
        <v>1807.56</v>
      </c>
      <c r="M562" s="57">
        <f>Berechnungsmaske!K571</f>
        <v>1781.94</v>
      </c>
    </row>
    <row r="563" spans="4:13" ht="15" customHeight="1" x14ac:dyDescent="0.2">
      <c r="D563" s="57" t="str">
        <f>Berechnungsmaske!D572</f>
        <v/>
      </c>
      <c r="E563" s="57" t="str">
        <f>Berechnungsmaske!E572</f>
        <v/>
      </c>
      <c r="G563" s="57" t="str">
        <f>Berechnungsmaske!F572</f>
        <v>2</v>
      </c>
      <c r="I563" s="57">
        <f>Berechnungsmaske!G572</f>
        <v>1909.31</v>
      </c>
      <c r="J563" s="57">
        <f>Berechnungsmaske!H572</f>
        <v>1950.56</v>
      </c>
      <c r="K563" s="57">
        <f>Berechnungsmaske!I572</f>
        <v>2191.1</v>
      </c>
      <c r="L563" s="57">
        <f>Berechnungsmaske!J572</f>
        <v>1618.71</v>
      </c>
      <c r="M563" s="57">
        <f>Berechnungsmaske!K572</f>
        <v>1595.77</v>
      </c>
    </row>
    <row r="564" spans="4:13" ht="15" customHeight="1" x14ac:dyDescent="0.2">
      <c r="D564" s="57">
        <f>Berechnungsmaske!D573</f>
        <v>5570</v>
      </c>
      <c r="E564" s="57">
        <f>Berechnungsmaske!E573</f>
        <v>5589.99</v>
      </c>
      <c r="G564" s="57" t="str">
        <f>Berechnungsmaske!F573</f>
        <v>1</v>
      </c>
      <c r="I564" s="57">
        <f>Berechnungsmaske!G573</f>
        <v>2137.36</v>
      </c>
      <c r="J564" s="57">
        <f>Berechnungsmaske!H573</f>
        <v>2183.48</v>
      </c>
      <c r="K564" s="57">
        <f>Berechnungsmaske!I573</f>
        <v>2453.5700000000002</v>
      </c>
      <c r="L564" s="57">
        <f>Berechnungsmaske!J573</f>
        <v>1812.81</v>
      </c>
      <c r="M564" s="57">
        <f>Berechnungsmaske!K573</f>
        <v>1787.18</v>
      </c>
    </row>
    <row r="565" spans="4:13" ht="15" customHeight="1" x14ac:dyDescent="0.2">
      <c r="D565" s="57" t="str">
        <f>Berechnungsmaske!D574</f>
        <v/>
      </c>
      <c r="E565" s="57" t="str">
        <f>Berechnungsmaske!E574</f>
        <v/>
      </c>
      <c r="G565" s="57" t="str">
        <f>Berechnungsmaske!F574</f>
        <v>2</v>
      </c>
      <c r="I565" s="57">
        <f>Berechnungsmaske!G574</f>
        <v>1914.05</v>
      </c>
      <c r="J565" s="57">
        <f>Berechnungsmaske!H574</f>
        <v>1955.36</v>
      </c>
      <c r="K565" s="57">
        <f>Berechnungsmaske!I574</f>
        <v>2197.2199999999998</v>
      </c>
      <c r="L565" s="57">
        <f>Berechnungsmaske!J574</f>
        <v>1623.41</v>
      </c>
      <c r="M565" s="57">
        <f>Berechnungsmaske!K574</f>
        <v>1600.46</v>
      </c>
    </row>
    <row r="566" spans="4:13" ht="15" customHeight="1" x14ac:dyDescent="0.2">
      <c r="D566" s="57">
        <f>Berechnungsmaske!D575</f>
        <v>5590</v>
      </c>
      <c r="E566" s="57">
        <f>Berechnungsmaske!E575</f>
        <v>5609.99</v>
      </c>
      <c r="G566" s="57" t="str">
        <f>Berechnungsmaske!F575</f>
        <v>1</v>
      </c>
      <c r="I566" s="57">
        <f>Berechnungsmaske!G575</f>
        <v>2142.61</v>
      </c>
      <c r="J566" s="57">
        <f>Berechnungsmaske!H575</f>
        <v>2188.9</v>
      </c>
      <c r="K566" s="57">
        <f>Berechnungsmaske!I575</f>
        <v>2460.39</v>
      </c>
      <c r="L566" s="57">
        <f>Berechnungsmaske!J575</f>
        <v>1818.05</v>
      </c>
      <c r="M566" s="57">
        <f>Berechnungsmaske!K575</f>
        <v>1792.42</v>
      </c>
    </row>
    <row r="567" spans="4:13" ht="15" customHeight="1" x14ac:dyDescent="0.2">
      <c r="D567" s="57" t="str">
        <f>Berechnungsmaske!D576</f>
        <v/>
      </c>
      <c r="E567" s="57" t="str">
        <f>Berechnungsmaske!E576</f>
        <v/>
      </c>
      <c r="G567" s="57" t="str">
        <f>Berechnungsmaske!F576</f>
        <v>2</v>
      </c>
      <c r="I567" s="57">
        <f>Berechnungsmaske!G576</f>
        <v>1918.75</v>
      </c>
      <c r="J567" s="57">
        <f>Berechnungsmaske!H576</f>
        <v>1960.21</v>
      </c>
      <c r="K567" s="57">
        <f>Berechnungsmaske!I576</f>
        <v>2203.34</v>
      </c>
      <c r="L567" s="57">
        <f>Berechnungsmaske!J576</f>
        <v>1628.1</v>
      </c>
      <c r="M567" s="57">
        <f>Berechnungsmaske!K576</f>
        <v>1605.16</v>
      </c>
    </row>
    <row r="568" spans="4:13" ht="15" customHeight="1" x14ac:dyDescent="0.2">
      <c r="D568" s="57">
        <f>Berechnungsmaske!D577</f>
        <v>5610</v>
      </c>
      <c r="E568" s="57">
        <f>Berechnungsmaske!E577</f>
        <v>5629.99</v>
      </c>
      <c r="G568" s="57" t="str">
        <f>Berechnungsmaske!F577</f>
        <v>1</v>
      </c>
      <c r="I568" s="57">
        <f>Berechnungsmaske!G577</f>
        <v>2147.91</v>
      </c>
      <c r="J568" s="57">
        <f>Berechnungsmaske!H577</f>
        <v>2194.2600000000002</v>
      </c>
      <c r="K568" s="57">
        <f>Berechnungsmaske!I577</f>
        <v>2467.23</v>
      </c>
      <c r="L568" s="57">
        <f>Berechnungsmaske!J577</f>
        <v>1823.22</v>
      </c>
      <c r="M568" s="57">
        <f>Berechnungsmaske!K577</f>
        <v>1797.6</v>
      </c>
    </row>
    <row r="569" spans="4:13" ht="15" customHeight="1" x14ac:dyDescent="0.2">
      <c r="D569" s="57" t="str">
        <f>Berechnungsmaske!D578</f>
        <v/>
      </c>
      <c r="E569" s="57" t="str">
        <f>Berechnungsmaske!E578</f>
        <v/>
      </c>
      <c r="G569" s="57" t="str">
        <f>Berechnungsmaske!F578</f>
        <v>2</v>
      </c>
      <c r="I569" s="57">
        <f>Berechnungsmaske!G578</f>
        <v>1923.5</v>
      </c>
      <c r="J569" s="57">
        <f>Berechnungsmaske!H578</f>
        <v>1965.01</v>
      </c>
      <c r="K569" s="57">
        <f>Berechnungsmaske!I578</f>
        <v>2209.46</v>
      </c>
      <c r="L569" s="57">
        <f>Berechnungsmaske!J578</f>
        <v>1632.74</v>
      </c>
      <c r="M569" s="57">
        <f>Berechnungsmaske!K578</f>
        <v>1609.79</v>
      </c>
    </row>
    <row r="570" spans="4:13" ht="15" customHeight="1" x14ac:dyDescent="0.2">
      <c r="D570" s="57">
        <f>Berechnungsmaske!D579</f>
        <v>5630</v>
      </c>
      <c r="E570" s="57">
        <f>Berechnungsmaske!E579</f>
        <v>5649.99</v>
      </c>
      <c r="G570" s="57" t="str">
        <f>Berechnungsmaske!F579</f>
        <v>1</v>
      </c>
      <c r="I570" s="57">
        <f>Berechnungsmaske!G579</f>
        <v>2153.15</v>
      </c>
      <c r="J570" s="57">
        <f>Berechnungsmaske!H579</f>
        <v>2199.6799999999998</v>
      </c>
      <c r="K570" s="57">
        <f>Berechnungsmaske!I579</f>
        <v>2474.06</v>
      </c>
      <c r="L570" s="57">
        <f>Berechnungsmaske!J579</f>
        <v>1828.46</v>
      </c>
      <c r="M570" s="57">
        <f>Berechnungsmaske!K579</f>
        <v>1802.84</v>
      </c>
    </row>
    <row r="571" spans="4:13" ht="15" customHeight="1" x14ac:dyDescent="0.2">
      <c r="D571" s="57" t="str">
        <f>Berechnungsmaske!D580</f>
        <v/>
      </c>
      <c r="E571" s="57" t="str">
        <f>Berechnungsmaske!E580</f>
        <v/>
      </c>
      <c r="G571" s="57" t="str">
        <f>Berechnungsmaske!F580</f>
        <v>2</v>
      </c>
      <c r="I571" s="57">
        <f>Berechnungsmaske!G580</f>
        <v>1928.2</v>
      </c>
      <c r="J571" s="57">
        <f>Berechnungsmaske!H580</f>
        <v>1969.87</v>
      </c>
      <c r="K571" s="57">
        <f>Berechnungsmaske!I580</f>
        <v>2215.58</v>
      </c>
      <c r="L571" s="57">
        <f>Berechnungsmaske!J580</f>
        <v>1637.43</v>
      </c>
      <c r="M571" s="57">
        <f>Berechnungsmaske!K580</f>
        <v>1614.49</v>
      </c>
    </row>
    <row r="572" spans="4:13" ht="15" customHeight="1" x14ac:dyDescent="0.2">
      <c r="D572" s="57">
        <f>Berechnungsmaske!D581</f>
        <v>5650</v>
      </c>
      <c r="E572" s="57">
        <f>Berechnungsmaske!E581</f>
        <v>5669.99</v>
      </c>
      <c r="G572" s="57" t="str">
        <f>Berechnungsmaske!F581</f>
        <v>1</v>
      </c>
      <c r="I572" s="57">
        <f>Berechnungsmaske!G581</f>
        <v>2158.39</v>
      </c>
      <c r="J572" s="57">
        <f>Berechnungsmaske!H581</f>
        <v>2204.98</v>
      </c>
      <c r="K572" s="57">
        <f>Berechnungsmaske!I581</f>
        <v>2480.9</v>
      </c>
      <c r="L572" s="57">
        <f>Berechnungsmaske!J581</f>
        <v>1833.65</v>
      </c>
      <c r="M572" s="57">
        <f>Berechnungsmaske!K581</f>
        <v>1808.03</v>
      </c>
    </row>
    <row r="573" spans="4:13" ht="15" customHeight="1" x14ac:dyDescent="0.2">
      <c r="D573" s="57" t="str">
        <f>Berechnungsmaske!D582</f>
        <v/>
      </c>
      <c r="E573" s="57" t="str">
        <f>Berechnungsmaske!E582</f>
        <v/>
      </c>
      <c r="G573" s="57" t="str">
        <f>Berechnungsmaske!F582</f>
        <v>2</v>
      </c>
      <c r="I573" s="57">
        <f>Berechnungsmaske!G582</f>
        <v>1932.89</v>
      </c>
      <c r="J573" s="57">
        <f>Berechnungsmaske!H582</f>
        <v>1974.61</v>
      </c>
      <c r="K573" s="57">
        <f>Berechnungsmaske!I582</f>
        <v>2221.6999999999998</v>
      </c>
      <c r="L573" s="57">
        <f>Berechnungsmaske!J582</f>
        <v>1642.07</v>
      </c>
      <c r="M573" s="57">
        <f>Berechnungsmaske!K582</f>
        <v>1619.13</v>
      </c>
    </row>
    <row r="574" spans="4:13" ht="15" customHeight="1" x14ac:dyDescent="0.2">
      <c r="D574" s="57">
        <f>Berechnungsmaske!D583</f>
        <v>5670</v>
      </c>
      <c r="E574" s="57">
        <f>Berechnungsmaske!E583</f>
        <v>5689.99</v>
      </c>
      <c r="G574" s="57" t="str">
        <f>Berechnungsmaske!F583</f>
        <v>1</v>
      </c>
      <c r="I574" s="57">
        <f>Berechnungsmaske!G583</f>
        <v>2163.64</v>
      </c>
      <c r="J574" s="57">
        <f>Berechnungsmaske!H583</f>
        <v>2210.34</v>
      </c>
      <c r="K574" s="57">
        <f>Berechnungsmaske!I583</f>
        <v>2487.7199999999998</v>
      </c>
      <c r="L574" s="57">
        <f>Berechnungsmaske!J583</f>
        <v>1838.9</v>
      </c>
      <c r="M574" s="57">
        <f>Berechnungsmaske!K583</f>
        <v>1813.27</v>
      </c>
    </row>
    <row r="575" spans="4:13" ht="15" customHeight="1" x14ac:dyDescent="0.2">
      <c r="D575" s="57" t="str">
        <f>Berechnungsmaske!D584</f>
        <v/>
      </c>
      <c r="E575" s="57" t="str">
        <f>Berechnungsmaske!E584</f>
        <v/>
      </c>
      <c r="G575" s="57" t="str">
        <f>Berechnungsmaske!F584</f>
        <v>2</v>
      </c>
      <c r="I575" s="57">
        <f>Berechnungsmaske!G584</f>
        <v>1937.59</v>
      </c>
      <c r="J575" s="57">
        <f>Berechnungsmaske!H584</f>
        <v>1979.41</v>
      </c>
      <c r="K575" s="57">
        <f>Berechnungsmaske!I584</f>
        <v>2227.81</v>
      </c>
      <c r="L575" s="57">
        <f>Berechnungsmaske!J584</f>
        <v>1646.77</v>
      </c>
      <c r="M575" s="57">
        <f>Berechnungsmaske!K584</f>
        <v>1623.82</v>
      </c>
    </row>
    <row r="576" spans="4:13" ht="15" customHeight="1" x14ac:dyDescent="0.2">
      <c r="D576" s="57">
        <f>Berechnungsmaske!D585</f>
        <v>5690</v>
      </c>
      <c r="E576" s="57">
        <f>Berechnungsmaske!E585</f>
        <v>5709.99</v>
      </c>
      <c r="G576" s="57" t="str">
        <f>Berechnungsmaske!F585</f>
        <v>1</v>
      </c>
      <c r="I576" s="57">
        <f>Berechnungsmaske!G585</f>
        <v>2168.88</v>
      </c>
      <c r="J576" s="57">
        <f>Berechnungsmaske!H585</f>
        <v>2215.64</v>
      </c>
      <c r="K576" s="57">
        <f>Berechnungsmaske!I585</f>
        <v>2494.44</v>
      </c>
      <c r="L576" s="57">
        <f>Berechnungsmaske!J585</f>
        <v>1844.13</v>
      </c>
      <c r="M576" s="57">
        <f>Berechnungsmaske!K585</f>
        <v>1818.51</v>
      </c>
    </row>
    <row r="577" spans="4:13" ht="15" customHeight="1" x14ac:dyDescent="0.2">
      <c r="D577" s="57" t="str">
        <f>Berechnungsmaske!D586</f>
        <v/>
      </c>
      <c r="E577" s="57" t="str">
        <f>Berechnungsmaske!E586</f>
        <v/>
      </c>
      <c r="G577" s="57" t="str">
        <f>Berechnungsmaske!F586</f>
        <v>2</v>
      </c>
      <c r="I577" s="57">
        <f>Berechnungsmaske!G586</f>
        <v>1942.28</v>
      </c>
      <c r="J577" s="57">
        <f>Berechnungsmaske!H586</f>
        <v>1984.16</v>
      </c>
      <c r="K577" s="57">
        <f>Berechnungsmaske!I586</f>
        <v>2233.8200000000002</v>
      </c>
      <c r="L577" s="57">
        <f>Berechnungsmaske!J586</f>
        <v>1651.46</v>
      </c>
      <c r="M577" s="57">
        <f>Berechnungsmaske!K586</f>
        <v>1628.52</v>
      </c>
    </row>
    <row r="578" spans="4:13" ht="15" customHeight="1" x14ac:dyDescent="0.2">
      <c r="D578" s="57">
        <f>Berechnungsmaske!D587</f>
        <v>5710</v>
      </c>
      <c r="E578" s="57">
        <f>Berechnungsmaske!E587</f>
        <v>5729.99</v>
      </c>
      <c r="G578" s="57" t="str">
        <f>Berechnungsmaske!F587</f>
        <v>1</v>
      </c>
      <c r="I578" s="57">
        <f>Berechnungsmaske!G587</f>
        <v>2174.12</v>
      </c>
      <c r="J578" s="57">
        <f>Berechnungsmaske!H587</f>
        <v>2221</v>
      </c>
      <c r="K578" s="57">
        <f>Berechnungsmaske!I587</f>
        <v>2501.27</v>
      </c>
      <c r="L578" s="57">
        <f>Berechnungsmaske!J587</f>
        <v>1849.38</v>
      </c>
      <c r="M578" s="57">
        <f>Berechnungsmaske!K587</f>
        <v>1823.75</v>
      </c>
    </row>
    <row r="579" spans="4:13" ht="15" customHeight="1" x14ac:dyDescent="0.2">
      <c r="D579" s="57" t="str">
        <f>Berechnungsmaske!D588</f>
        <v/>
      </c>
      <c r="E579" s="57" t="str">
        <f>Berechnungsmaske!E588</f>
        <v/>
      </c>
      <c r="G579" s="57" t="str">
        <f>Berechnungsmaske!F588</f>
        <v>2</v>
      </c>
      <c r="I579" s="57">
        <f>Berechnungsmaske!G588</f>
        <v>1946.97</v>
      </c>
      <c r="J579" s="57">
        <f>Berechnungsmaske!H588</f>
        <v>1988.96</v>
      </c>
      <c r="K579" s="57">
        <f>Berechnungsmaske!I588</f>
        <v>2239.94</v>
      </c>
      <c r="L579" s="57">
        <f>Berechnungsmaske!J588</f>
        <v>1656.16</v>
      </c>
      <c r="M579" s="57">
        <f>Berechnungsmaske!K588</f>
        <v>1633.21</v>
      </c>
    </row>
    <row r="580" spans="4:13" ht="15" customHeight="1" x14ac:dyDescent="0.2">
      <c r="D580" s="57">
        <f>Berechnungsmaske!D589</f>
        <v>5730</v>
      </c>
      <c r="E580" s="57">
        <f>Berechnungsmaske!E589</f>
        <v>5749.99</v>
      </c>
      <c r="G580" s="57" t="str">
        <f>Berechnungsmaske!F589</f>
        <v>1</v>
      </c>
      <c r="I580" s="57">
        <f>Berechnungsmaske!G589</f>
        <v>2179.3000000000002</v>
      </c>
      <c r="J580" s="57">
        <f>Berechnungsmaske!H589</f>
        <v>2226.3000000000002</v>
      </c>
      <c r="K580" s="57">
        <f>Berechnungsmaske!I589</f>
        <v>2508.1</v>
      </c>
      <c r="L580" s="57">
        <f>Berechnungsmaske!J589</f>
        <v>1854.62</v>
      </c>
      <c r="M580" s="57">
        <f>Berechnungsmaske!K589</f>
        <v>1828.94</v>
      </c>
    </row>
    <row r="581" spans="4:13" ht="15" customHeight="1" x14ac:dyDescent="0.2">
      <c r="D581" s="57" t="str">
        <f>Berechnungsmaske!D590</f>
        <v/>
      </c>
      <c r="E581" s="57" t="str">
        <f>Berechnungsmaske!E590</f>
        <v/>
      </c>
      <c r="G581" s="57" t="str">
        <f>Berechnungsmaske!F590</f>
        <v>2</v>
      </c>
      <c r="I581" s="57">
        <f>Berechnungsmaske!G590</f>
        <v>1951.61</v>
      </c>
      <c r="J581" s="57">
        <f>Berechnungsmaske!H590</f>
        <v>1993.7</v>
      </c>
      <c r="K581" s="57">
        <f>Berechnungsmaske!I590</f>
        <v>2246.06</v>
      </c>
      <c r="L581" s="57">
        <f>Berechnungsmaske!J590</f>
        <v>1660.85</v>
      </c>
      <c r="M581" s="57">
        <f>Berechnungsmaske!K590</f>
        <v>1637.86</v>
      </c>
    </row>
    <row r="582" spans="4:13" ht="15" customHeight="1" x14ac:dyDescent="0.2">
      <c r="D582" s="57">
        <f>Berechnungsmaske!D591</f>
        <v>5750</v>
      </c>
      <c r="E582" s="57">
        <f>Berechnungsmaske!E591</f>
        <v>5769.99</v>
      </c>
      <c r="G582" s="57" t="str">
        <f>Berechnungsmaske!F591</f>
        <v>1</v>
      </c>
      <c r="I582" s="57">
        <f>Berechnungsmaske!G591</f>
        <v>2184.54</v>
      </c>
      <c r="J582" s="57">
        <f>Berechnungsmaske!H591</f>
        <v>2231.61</v>
      </c>
      <c r="K582" s="57">
        <f>Berechnungsmaske!I591</f>
        <v>2514.9299999999998</v>
      </c>
      <c r="L582" s="57">
        <f>Berechnungsmaske!J591</f>
        <v>1859.81</v>
      </c>
      <c r="M582" s="57">
        <f>Berechnungsmaske!K591</f>
        <v>1834.18</v>
      </c>
    </row>
    <row r="583" spans="4:13" ht="15" customHeight="1" x14ac:dyDescent="0.2">
      <c r="D583" s="57" t="str">
        <f>Berechnungsmaske!D592</f>
        <v/>
      </c>
      <c r="E583" s="57" t="str">
        <f>Berechnungsmaske!E592</f>
        <v/>
      </c>
      <c r="G583" s="57" t="str">
        <f>Berechnungsmaske!F592</f>
        <v>2</v>
      </c>
      <c r="I583" s="57">
        <f>Berechnungsmaske!G592</f>
        <v>1956.31</v>
      </c>
      <c r="J583" s="57">
        <f>Berechnungsmaske!H592</f>
        <v>1998.46</v>
      </c>
      <c r="K583" s="57">
        <f>Berechnungsmaske!I592</f>
        <v>2252.1799999999998</v>
      </c>
      <c r="L583" s="57">
        <f>Berechnungsmaske!J592</f>
        <v>1665.5</v>
      </c>
      <c r="M583" s="57">
        <f>Berechnungsmaske!K592</f>
        <v>1642.55</v>
      </c>
    </row>
    <row r="584" spans="4:13" ht="15" customHeight="1" x14ac:dyDescent="0.2">
      <c r="D584" s="57">
        <f>Berechnungsmaske!D593</f>
        <v>5770</v>
      </c>
      <c r="E584" s="57">
        <f>Berechnungsmaske!E593</f>
        <v>5789.99</v>
      </c>
      <c r="G584" s="57" t="str">
        <f>Berechnungsmaske!F593</f>
        <v>1</v>
      </c>
      <c r="I584" s="57">
        <f>Berechnungsmaske!G593</f>
        <v>2189.7800000000002</v>
      </c>
      <c r="J584" s="57">
        <f>Berechnungsmaske!H593</f>
        <v>2236.91</v>
      </c>
      <c r="K584" s="57">
        <f>Berechnungsmaske!I593</f>
        <v>2521.65</v>
      </c>
      <c r="L584" s="57">
        <f>Berechnungsmaske!J593</f>
        <v>1865.05</v>
      </c>
      <c r="M584" s="57">
        <f>Berechnungsmaske!K593</f>
        <v>1839.42</v>
      </c>
    </row>
    <row r="585" spans="4:13" ht="15" customHeight="1" x14ac:dyDescent="0.2">
      <c r="D585" s="57" t="str">
        <f>Berechnungsmaske!D594</f>
        <v/>
      </c>
      <c r="E585" s="57" t="str">
        <f>Berechnungsmaske!E594</f>
        <v/>
      </c>
      <c r="G585" s="57" t="str">
        <f>Berechnungsmaske!F594</f>
        <v>2</v>
      </c>
      <c r="I585" s="57">
        <f>Berechnungsmaske!G594</f>
        <v>1961</v>
      </c>
      <c r="J585" s="57">
        <f>Berechnungsmaske!H594</f>
        <v>2003.2</v>
      </c>
      <c r="K585" s="57">
        <f>Berechnungsmaske!I594</f>
        <v>2258.19</v>
      </c>
      <c r="L585" s="57">
        <f>Berechnungsmaske!J594</f>
        <v>1670.19</v>
      </c>
      <c r="M585" s="57">
        <f>Berechnungsmaske!K594</f>
        <v>1647.25</v>
      </c>
    </row>
    <row r="586" spans="4:13" ht="15" customHeight="1" x14ac:dyDescent="0.2">
      <c r="D586" s="57">
        <f>Berechnungsmaske!D595</f>
        <v>5790</v>
      </c>
      <c r="E586" s="57">
        <f>Berechnungsmaske!E595</f>
        <v>5809.99</v>
      </c>
      <c r="G586" s="57" t="str">
        <f>Berechnungsmaske!F595</f>
        <v>1</v>
      </c>
      <c r="I586" s="57">
        <f>Berechnungsmaske!G595</f>
        <v>2194.9699999999998</v>
      </c>
      <c r="J586" s="57">
        <f>Berechnungsmaske!H595</f>
        <v>2242.15</v>
      </c>
      <c r="K586" s="57">
        <f>Berechnungsmaske!I595</f>
        <v>2528.48</v>
      </c>
      <c r="L586" s="57">
        <f>Berechnungsmaske!J595</f>
        <v>1870.22</v>
      </c>
      <c r="M586" s="57">
        <f>Berechnungsmaske!K595</f>
        <v>1844.6</v>
      </c>
    </row>
    <row r="587" spans="4:13" ht="15" customHeight="1" x14ac:dyDescent="0.2">
      <c r="D587" s="57" t="str">
        <f>Berechnungsmaske!D596</f>
        <v/>
      </c>
      <c r="E587" s="57" t="str">
        <f>Berechnungsmaske!E596</f>
        <v/>
      </c>
      <c r="G587" s="57" t="str">
        <f>Berechnungsmaske!F596</f>
        <v>2</v>
      </c>
      <c r="I587" s="57">
        <f>Berechnungsmaske!G596</f>
        <v>1965.64</v>
      </c>
      <c r="J587" s="57">
        <f>Berechnungsmaske!H596</f>
        <v>2007.89</v>
      </c>
      <c r="K587" s="57">
        <f>Berechnungsmaske!I596</f>
        <v>2264.31</v>
      </c>
      <c r="L587" s="57">
        <f>Berechnungsmaske!J596</f>
        <v>1674.83</v>
      </c>
      <c r="M587" s="57">
        <f>Berechnungsmaske!K596</f>
        <v>1651.88</v>
      </c>
    </row>
    <row r="588" spans="4:13" ht="15" customHeight="1" x14ac:dyDescent="0.2">
      <c r="D588" s="57">
        <f>Berechnungsmaske!D597</f>
        <v>5810</v>
      </c>
      <c r="E588" s="57">
        <f>Berechnungsmaske!E597</f>
        <v>5829.99</v>
      </c>
      <c r="G588" s="57" t="str">
        <f>Berechnungsmaske!F597</f>
        <v>1</v>
      </c>
      <c r="I588" s="57">
        <f>Berechnungsmaske!G597</f>
        <v>2200.21</v>
      </c>
      <c r="J588" s="57">
        <f>Berechnungsmaske!H597</f>
        <v>2247.39</v>
      </c>
      <c r="K588" s="57">
        <f>Berechnungsmaske!I597</f>
        <v>2535.1999999999998</v>
      </c>
      <c r="L588" s="57">
        <f>Berechnungsmaske!J597</f>
        <v>1875.46</v>
      </c>
      <c r="M588" s="57">
        <f>Berechnungsmaske!K597</f>
        <v>1849.84</v>
      </c>
    </row>
    <row r="589" spans="4:13" ht="15" customHeight="1" x14ac:dyDescent="0.2">
      <c r="D589" s="57" t="str">
        <f>Berechnungsmaske!D598</f>
        <v/>
      </c>
      <c r="E589" s="57" t="str">
        <f>Berechnungsmaske!E598</f>
        <v/>
      </c>
      <c r="G589" s="57" t="str">
        <f>Berechnungsmaske!F598</f>
        <v>2</v>
      </c>
      <c r="I589" s="57">
        <f>Berechnungsmaske!G598</f>
        <v>1970.33</v>
      </c>
      <c r="J589" s="57">
        <f>Berechnungsmaske!H598</f>
        <v>2012.59</v>
      </c>
      <c r="K589" s="57">
        <f>Berechnungsmaske!I598</f>
        <v>2270.33</v>
      </c>
      <c r="L589" s="57">
        <f>Berechnungsmaske!J598</f>
        <v>1679.52</v>
      </c>
      <c r="M589" s="57">
        <f>Berechnungsmaske!K598</f>
        <v>1656.58</v>
      </c>
    </row>
    <row r="590" spans="4:13" ht="15" customHeight="1" x14ac:dyDescent="0.2">
      <c r="D590" s="57">
        <f>Berechnungsmaske!D599</f>
        <v>5830</v>
      </c>
      <c r="E590" s="57">
        <f>Berechnungsmaske!E599</f>
        <v>5849.99</v>
      </c>
      <c r="G590" s="57" t="str">
        <f>Berechnungsmaske!F599</f>
        <v>1</v>
      </c>
      <c r="I590" s="57">
        <f>Berechnungsmaske!G599</f>
        <v>2205.4499999999998</v>
      </c>
      <c r="J590" s="57">
        <f>Berechnungsmaske!H599</f>
        <v>2252.63</v>
      </c>
      <c r="K590" s="57">
        <f>Berechnungsmaske!I599</f>
        <v>2542.0300000000002</v>
      </c>
      <c r="L590" s="57">
        <f>Berechnungsmaske!J599</f>
        <v>1880.71</v>
      </c>
      <c r="M590" s="57">
        <f>Berechnungsmaske!K599</f>
        <v>1855.08</v>
      </c>
    </row>
    <row r="591" spans="4:13" ht="15" customHeight="1" x14ac:dyDescent="0.2">
      <c r="D591" s="57" t="str">
        <f>Berechnungsmaske!D600</f>
        <v/>
      </c>
      <c r="E591" s="57" t="str">
        <f>Berechnungsmaske!E600</f>
        <v/>
      </c>
      <c r="G591" s="57" t="str">
        <f>Berechnungsmaske!F600</f>
        <v>2</v>
      </c>
      <c r="I591" s="57">
        <f>Berechnungsmaske!G600</f>
        <v>1975.03</v>
      </c>
      <c r="J591" s="57">
        <f>Berechnungsmaske!H600</f>
        <v>2017.28</v>
      </c>
      <c r="K591" s="57">
        <f>Berechnungsmaske!I600</f>
        <v>2276.4499999999998</v>
      </c>
      <c r="L591" s="57">
        <f>Berechnungsmaske!J600</f>
        <v>1684.22</v>
      </c>
      <c r="M591" s="57">
        <f>Berechnungsmaske!K600</f>
        <v>1661.27</v>
      </c>
    </row>
    <row r="592" spans="4:13" ht="15" customHeight="1" x14ac:dyDescent="0.2">
      <c r="D592" s="57">
        <f>Berechnungsmaske!D601</f>
        <v>5850</v>
      </c>
      <c r="E592" s="57">
        <f>Berechnungsmaske!E601</f>
        <v>5869.99</v>
      </c>
      <c r="G592" s="57" t="str">
        <f>Berechnungsmaske!F601</f>
        <v>1</v>
      </c>
      <c r="I592" s="57">
        <f>Berechnungsmaske!G601</f>
        <v>2210.64</v>
      </c>
      <c r="J592" s="57">
        <f>Berechnungsmaske!H601</f>
        <v>2257.87</v>
      </c>
      <c r="K592" s="57">
        <f>Berechnungsmaske!I601</f>
        <v>2548.7399999999998</v>
      </c>
      <c r="L592" s="57">
        <f>Berechnungsmaske!J601</f>
        <v>1885.95</v>
      </c>
      <c r="M592" s="57">
        <f>Berechnungsmaske!K601</f>
        <v>1860.33</v>
      </c>
    </row>
    <row r="593" spans="4:13" ht="15" customHeight="1" x14ac:dyDescent="0.2">
      <c r="D593" s="57" t="str">
        <f>Berechnungsmaske!D602</f>
        <v/>
      </c>
      <c r="E593" s="57" t="str">
        <f>Berechnungsmaske!E602</f>
        <v/>
      </c>
      <c r="G593" s="57" t="str">
        <f>Berechnungsmaske!F602</f>
        <v>2</v>
      </c>
      <c r="I593" s="57">
        <f>Berechnungsmaske!G602</f>
        <v>1979.68</v>
      </c>
      <c r="J593" s="57">
        <f>Berechnungsmaske!H602</f>
        <v>2021.98</v>
      </c>
      <c r="K593" s="57">
        <f>Berechnungsmaske!I602</f>
        <v>2282.4499999999998</v>
      </c>
      <c r="L593" s="57">
        <f>Berechnungsmaske!J602</f>
        <v>1688.91</v>
      </c>
      <c r="M593" s="57">
        <f>Berechnungsmaske!K602</f>
        <v>1665.97</v>
      </c>
    </row>
    <row r="594" spans="4:13" ht="15" customHeight="1" x14ac:dyDescent="0.2">
      <c r="D594" s="57">
        <f>Berechnungsmaske!D603</f>
        <v>5870</v>
      </c>
      <c r="E594" s="57">
        <f>Berechnungsmaske!E603</f>
        <v>5889.99</v>
      </c>
      <c r="G594" s="57" t="str">
        <f>Berechnungsmaske!F603</f>
        <v>1</v>
      </c>
      <c r="I594" s="57">
        <f>Berechnungsmaske!G603</f>
        <v>2215.88</v>
      </c>
      <c r="J594" s="57">
        <f>Berechnungsmaske!H603</f>
        <v>2263.12</v>
      </c>
      <c r="K594" s="57">
        <f>Berechnungsmaske!I603</f>
        <v>2555.4499999999998</v>
      </c>
      <c r="L594" s="57">
        <f>Berechnungsmaske!J603</f>
        <v>1891.14</v>
      </c>
      <c r="M594" s="57">
        <f>Berechnungsmaske!K603</f>
        <v>1865.51</v>
      </c>
    </row>
    <row r="595" spans="4:13" ht="15" customHeight="1" x14ac:dyDescent="0.2">
      <c r="D595" s="57" t="str">
        <f>Berechnungsmaske!D604</f>
        <v/>
      </c>
      <c r="E595" s="57" t="str">
        <f>Berechnungsmaske!E604</f>
        <v/>
      </c>
      <c r="G595" s="57" t="str">
        <f>Berechnungsmaske!F604</f>
        <v>2</v>
      </c>
      <c r="I595" s="57">
        <f>Berechnungsmaske!G604</f>
        <v>1984.37</v>
      </c>
      <c r="J595" s="57">
        <f>Berechnungsmaske!H604</f>
        <v>2026.67</v>
      </c>
      <c r="K595" s="57">
        <f>Berechnungsmaske!I604</f>
        <v>2288.4699999999998</v>
      </c>
      <c r="L595" s="57">
        <f>Berechnungsmaske!J604</f>
        <v>1693.55</v>
      </c>
      <c r="M595" s="57">
        <f>Berechnungsmaske!K604</f>
        <v>1670.61</v>
      </c>
    </row>
    <row r="596" spans="4:13" ht="15" customHeight="1" x14ac:dyDescent="0.2">
      <c r="D596" s="57">
        <f>Berechnungsmaske!D605</f>
        <v>5890</v>
      </c>
      <c r="E596" s="57">
        <f>Berechnungsmaske!E605</f>
        <v>5909.99</v>
      </c>
      <c r="G596" s="57" t="str">
        <f>Berechnungsmaske!F605</f>
        <v>1</v>
      </c>
      <c r="I596" s="57">
        <f>Berechnungsmaske!G605</f>
        <v>2221.12</v>
      </c>
      <c r="J596" s="57">
        <f>Berechnungsmaske!H605</f>
        <v>2268.3000000000002</v>
      </c>
      <c r="K596" s="57">
        <f>Berechnungsmaske!I605</f>
        <v>2562.29</v>
      </c>
      <c r="L596" s="57">
        <f>Berechnungsmaske!J605</f>
        <v>1896.38</v>
      </c>
      <c r="M596" s="57">
        <f>Berechnungsmaske!K605</f>
        <v>1870.75</v>
      </c>
    </row>
    <row r="597" spans="4:13" ht="15" customHeight="1" x14ac:dyDescent="0.2">
      <c r="D597" s="57" t="str">
        <f>Berechnungsmaske!D606</f>
        <v/>
      </c>
      <c r="E597" s="57" t="str">
        <f>Berechnungsmaske!E606</f>
        <v/>
      </c>
      <c r="G597" s="57" t="str">
        <f>Berechnungsmaske!F606</f>
        <v>2</v>
      </c>
      <c r="I597" s="57">
        <f>Berechnungsmaske!G606</f>
        <v>1989.06</v>
      </c>
      <c r="J597" s="57">
        <f>Berechnungsmaske!H606</f>
        <v>2031.31</v>
      </c>
      <c r="K597" s="57">
        <f>Berechnungsmaske!I606</f>
        <v>2294.59</v>
      </c>
      <c r="L597" s="57">
        <f>Berechnungsmaske!J606</f>
        <v>1698.25</v>
      </c>
      <c r="M597" s="57">
        <f>Berechnungsmaske!K606</f>
        <v>1675.3</v>
      </c>
    </row>
    <row r="598" spans="4:13" ht="15" customHeight="1" x14ac:dyDescent="0.2">
      <c r="D598" s="57">
        <f>Berechnungsmaske!D607</f>
        <v>5910</v>
      </c>
      <c r="E598" s="57">
        <f>Berechnungsmaske!E607</f>
        <v>5929.99</v>
      </c>
      <c r="G598" s="57" t="str">
        <f>Berechnungsmaske!F607</f>
        <v>1</v>
      </c>
      <c r="I598" s="57">
        <f>Berechnungsmaske!G607</f>
        <v>2226.36</v>
      </c>
      <c r="J598" s="57">
        <f>Berechnungsmaske!H607</f>
        <v>2273.54</v>
      </c>
      <c r="K598" s="57">
        <f>Berechnungsmaske!I607</f>
        <v>2569.0100000000002</v>
      </c>
      <c r="L598" s="57">
        <f>Berechnungsmaske!J607</f>
        <v>1901.62</v>
      </c>
      <c r="M598" s="57">
        <f>Berechnungsmaske!K607</f>
        <v>1876</v>
      </c>
    </row>
    <row r="599" spans="4:13" ht="15" customHeight="1" x14ac:dyDescent="0.2">
      <c r="D599" s="57" t="str">
        <f>Berechnungsmaske!D608</f>
        <v/>
      </c>
      <c r="E599" s="57" t="str">
        <f>Berechnungsmaske!E608</f>
        <v/>
      </c>
      <c r="G599" s="57" t="str">
        <f>Berechnungsmaske!F608</f>
        <v>2</v>
      </c>
      <c r="I599" s="57">
        <f>Berechnungsmaske!G608</f>
        <v>1993.76</v>
      </c>
      <c r="J599" s="57">
        <f>Berechnungsmaske!H608</f>
        <v>2036.01</v>
      </c>
      <c r="K599" s="57">
        <f>Berechnungsmaske!I608</f>
        <v>2300.6</v>
      </c>
      <c r="L599" s="57">
        <f>Berechnungsmaske!J608</f>
        <v>1702.94</v>
      </c>
      <c r="M599" s="57">
        <f>Berechnungsmaske!K608</f>
        <v>1680</v>
      </c>
    </row>
    <row r="600" spans="4:13" ht="15" customHeight="1" x14ac:dyDescent="0.2">
      <c r="D600" s="57">
        <f>Berechnungsmaske!D609</f>
        <v>5930</v>
      </c>
      <c r="E600" s="57">
        <f>Berechnungsmaske!E609</f>
        <v>5949.99</v>
      </c>
      <c r="G600" s="57" t="str">
        <f>Berechnungsmaske!F609</f>
        <v>1</v>
      </c>
      <c r="I600" s="57">
        <f>Berechnungsmaske!G609</f>
        <v>2231.54</v>
      </c>
      <c r="J600" s="57">
        <f>Berechnungsmaske!H609</f>
        <v>2278.7199999999998</v>
      </c>
      <c r="K600" s="57">
        <f>Berechnungsmaske!I609</f>
        <v>2575.7199999999998</v>
      </c>
      <c r="L600" s="57">
        <f>Berechnungsmaske!J609</f>
        <v>1906.81</v>
      </c>
      <c r="M600" s="57">
        <f>Berechnungsmaske!K609</f>
        <v>1881.18</v>
      </c>
    </row>
    <row r="601" spans="4:13" ht="15" customHeight="1" x14ac:dyDescent="0.2">
      <c r="D601" s="57" t="str">
        <f>Berechnungsmaske!D610</f>
        <v/>
      </c>
      <c r="E601" s="57" t="str">
        <f>Berechnungsmaske!E610</f>
        <v/>
      </c>
      <c r="G601" s="57" t="str">
        <f>Berechnungsmaske!F610</f>
        <v>2</v>
      </c>
      <c r="I601" s="57">
        <f>Berechnungsmaske!G610</f>
        <v>1998.4</v>
      </c>
      <c r="J601" s="57">
        <f>Berechnungsmaske!H610</f>
        <v>2040.65</v>
      </c>
      <c r="K601" s="57">
        <f>Berechnungsmaske!I610</f>
        <v>2306.62</v>
      </c>
      <c r="L601" s="57">
        <f>Berechnungsmaske!J610</f>
        <v>1707.59</v>
      </c>
      <c r="M601" s="57">
        <f>Berechnungsmaske!K610</f>
        <v>1684.64</v>
      </c>
    </row>
    <row r="602" spans="4:13" ht="15" customHeight="1" x14ac:dyDescent="0.2">
      <c r="D602" s="57">
        <f>Berechnungsmaske!D611</f>
        <v>5950</v>
      </c>
      <c r="E602" s="57">
        <f>Berechnungsmaske!E611</f>
        <v>5969.99</v>
      </c>
      <c r="G602" s="57" t="str">
        <f>Berechnungsmaske!F611</f>
        <v>1</v>
      </c>
      <c r="I602" s="57">
        <f>Berechnungsmaske!G611</f>
        <v>2236.7800000000002</v>
      </c>
      <c r="J602" s="57">
        <f>Berechnungsmaske!H611</f>
        <v>2283.96</v>
      </c>
      <c r="K602" s="57">
        <f>Berechnungsmaske!I611</f>
        <v>2582.4299999999998</v>
      </c>
      <c r="L602" s="57">
        <f>Berechnungsmaske!J611</f>
        <v>1912.05</v>
      </c>
      <c r="M602" s="57">
        <f>Berechnungsmaske!K611</f>
        <v>1886.43</v>
      </c>
    </row>
    <row r="603" spans="4:13" ht="15" customHeight="1" x14ac:dyDescent="0.2">
      <c r="D603" s="57" t="str">
        <f>Berechnungsmaske!D612</f>
        <v/>
      </c>
      <c r="E603" s="57" t="str">
        <f>Berechnungsmaske!E612</f>
        <v/>
      </c>
      <c r="G603" s="57" t="str">
        <f>Berechnungsmaske!F612</f>
        <v>2</v>
      </c>
      <c r="I603" s="57">
        <f>Berechnungsmaske!G612</f>
        <v>2003.09</v>
      </c>
      <c r="J603" s="57">
        <f>Berechnungsmaske!H612</f>
        <v>2045.34</v>
      </c>
      <c r="K603" s="57">
        <f>Berechnungsmaske!I612</f>
        <v>2312.62</v>
      </c>
      <c r="L603" s="57">
        <f>Berechnungsmaske!J612</f>
        <v>1712.28</v>
      </c>
      <c r="M603" s="57">
        <f>Berechnungsmaske!K612</f>
        <v>1689.34</v>
      </c>
    </row>
    <row r="604" spans="4:13" ht="15" customHeight="1" x14ac:dyDescent="0.2">
      <c r="D604" s="57">
        <f>Berechnungsmaske!D613</f>
        <v>5970</v>
      </c>
      <c r="E604" s="57">
        <f>Berechnungsmaske!E613</f>
        <v>5989.99</v>
      </c>
      <c r="G604" s="57" t="str">
        <f>Berechnungsmaske!F613</f>
        <v>1</v>
      </c>
      <c r="I604" s="57">
        <f>Berechnungsmaske!G613</f>
        <v>2242.02</v>
      </c>
      <c r="J604" s="57">
        <f>Berechnungsmaske!H613</f>
        <v>2289.1999999999998</v>
      </c>
      <c r="K604" s="57">
        <f>Berechnungsmaske!I613</f>
        <v>2589.15</v>
      </c>
      <c r="L604" s="57">
        <f>Berechnungsmaske!J613</f>
        <v>1917.29</v>
      </c>
      <c r="M604" s="57">
        <f>Berechnungsmaske!K613</f>
        <v>1891.66</v>
      </c>
    </row>
    <row r="605" spans="4:13" ht="15" customHeight="1" x14ac:dyDescent="0.2">
      <c r="D605" s="57" t="str">
        <f>Berechnungsmaske!D614</f>
        <v/>
      </c>
      <c r="E605" s="57" t="str">
        <f>Berechnungsmaske!E614</f>
        <v/>
      </c>
      <c r="G605" s="57" t="str">
        <f>Berechnungsmaske!F614</f>
        <v>2</v>
      </c>
      <c r="I605" s="57">
        <f>Berechnungsmaske!G614</f>
        <v>2007.78</v>
      </c>
      <c r="J605" s="57">
        <f>Berechnungsmaske!H614</f>
        <v>2050.0300000000002</v>
      </c>
      <c r="K605" s="57">
        <f>Berechnungsmaske!I614</f>
        <v>2318.64</v>
      </c>
      <c r="L605" s="57">
        <f>Berechnungsmaske!J614</f>
        <v>1716.98</v>
      </c>
      <c r="M605" s="57">
        <f>Berechnungsmaske!K614</f>
        <v>1694.03</v>
      </c>
    </row>
    <row r="606" spans="4:13" ht="15" customHeight="1" x14ac:dyDescent="0.2">
      <c r="D606" s="57">
        <f>Berechnungsmaske!D615</f>
        <v>5990</v>
      </c>
      <c r="E606" s="57">
        <f>Berechnungsmaske!E615</f>
        <v>6009.99</v>
      </c>
      <c r="G606" s="57" t="str">
        <f>Berechnungsmaske!F615</f>
        <v>1</v>
      </c>
      <c r="I606" s="57">
        <f>Berechnungsmaske!G615</f>
        <v>2247.21</v>
      </c>
      <c r="J606" s="57">
        <f>Berechnungsmaske!H615</f>
        <v>2294.4499999999998</v>
      </c>
      <c r="K606" s="57">
        <f>Berechnungsmaske!I615</f>
        <v>2595.86</v>
      </c>
      <c r="L606" s="57">
        <f>Berechnungsmaske!J615</f>
        <v>1922.53</v>
      </c>
      <c r="M606" s="57">
        <f>Berechnungsmaske!K615</f>
        <v>1896.84</v>
      </c>
    </row>
    <row r="607" spans="4:13" ht="15" customHeight="1" x14ac:dyDescent="0.2">
      <c r="D607" s="57" t="str">
        <f>Berechnungsmaske!D616</f>
        <v/>
      </c>
      <c r="E607" s="57" t="str">
        <f>Berechnungsmaske!E616</f>
        <v/>
      </c>
      <c r="G607" s="57" t="str">
        <f>Berechnungsmaske!F616</f>
        <v>2</v>
      </c>
      <c r="I607" s="57">
        <f>Berechnungsmaske!G616</f>
        <v>2012.42</v>
      </c>
      <c r="J607" s="57">
        <f>Berechnungsmaske!H616</f>
        <v>2054.73</v>
      </c>
      <c r="K607" s="57">
        <f>Berechnungsmaske!I616</f>
        <v>2324.65</v>
      </c>
      <c r="L607" s="57">
        <f>Berechnungsmaske!J616</f>
        <v>1721.67</v>
      </c>
      <c r="M607" s="57">
        <f>Berechnungsmaske!K616</f>
        <v>1698.67</v>
      </c>
    </row>
    <row r="608" spans="4:13" ht="15" customHeight="1" x14ac:dyDescent="0.2">
      <c r="D608" s="57">
        <f>Berechnungsmaske!D617</f>
        <v>6010</v>
      </c>
      <c r="E608" s="57">
        <f>Berechnungsmaske!E617</f>
        <v>6029.99</v>
      </c>
      <c r="G608" s="57" t="str">
        <f>Berechnungsmaske!F617</f>
        <v>1</v>
      </c>
      <c r="I608" s="57">
        <f>Berechnungsmaske!G617</f>
        <v>2252.4499999999998</v>
      </c>
      <c r="J608" s="57">
        <f>Berechnungsmaske!H617</f>
        <v>2299.69</v>
      </c>
      <c r="K608" s="57">
        <f>Berechnungsmaske!I617</f>
        <v>2602.5700000000002</v>
      </c>
      <c r="L608" s="57">
        <f>Berechnungsmaske!J617</f>
        <v>1927.71</v>
      </c>
      <c r="M608" s="57">
        <f>Berechnungsmaske!K617</f>
        <v>1902.08</v>
      </c>
    </row>
    <row r="609" spans="4:13" ht="15" customHeight="1" x14ac:dyDescent="0.2">
      <c r="D609" s="57" t="str">
        <f>Berechnungsmaske!D618</f>
        <v/>
      </c>
      <c r="E609" s="57" t="str">
        <f>Berechnungsmaske!E618</f>
        <v/>
      </c>
      <c r="G609" s="57" t="str">
        <f>Berechnungsmaske!F618</f>
        <v>2</v>
      </c>
      <c r="I609" s="57">
        <f>Berechnungsmaske!G618</f>
        <v>2017.12</v>
      </c>
      <c r="J609" s="57">
        <f>Berechnungsmaske!H618</f>
        <v>2059.42</v>
      </c>
      <c r="K609" s="57">
        <f>Berechnungsmaske!I618</f>
        <v>2330.66</v>
      </c>
      <c r="L609" s="57">
        <f>Berechnungsmaske!J618</f>
        <v>1726.31</v>
      </c>
      <c r="M609" s="57">
        <f>Berechnungsmaske!K618</f>
        <v>1703.36</v>
      </c>
    </row>
    <row r="610" spans="4:13" ht="15" customHeight="1" x14ac:dyDescent="0.2">
      <c r="D610" s="57">
        <f>Berechnungsmaske!D619</f>
        <v>6030</v>
      </c>
      <c r="E610" s="57">
        <f>Berechnungsmaske!E619</f>
        <v>6049.99</v>
      </c>
      <c r="G610" s="57" t="str">
        <f>Berechnungsmaske!F619</f>
        <v>1</v>
      </c>
      <c r="I610" s="57">
        <f>Berechnungsmaske!G619</f>
        <v>2257.69</v>
      </c>
      <c r="J610" s="57">
        <f>Berechnungsmaske!H619</f>
        <v>2304.87</v>
      </c>
      <c r="K610" s="57">
        <f>Berechnungsmaske!I619</f>
        <v>2609.29</v>
      </c>
      <c r="L610" s="57">
        <f>Berechnungsmaske!J619</f>
        <v>1932.95</v>
      </c>
      <c r="M610" s="57">
        <f>Berechnungsmaske!K619</f>
        <v>1907.33</v>
      </c>
    </row>
    <row r="611" spans="4:13" ht="15" customHeight="1" x14ac:dyDescent="0.2">
      <c r="D611" s="57" t="str">
        <f>Berechnungsmaske!D620</f>
        <v/>
      </c>
      <c r="E611" s="57" t="str">
        <f>Berechnungsmaske!E620</f>
        <v/>
      </c>
      <c r="G611" s="57" t="str">
        <f>Berechnungsmaske!F620</f>
        <v>2</v>
      </c>
      <c r="I611" s="57">
        <f>Berechnungsmaske!G620</f>
        <v>2021.81</v>
      </c>
      <c r="J611" s="57">
        <f>Berechnungsmaske!H620</f>
        <v>2064.0700000000002</v>
      </c>
      <c r="K611" s="57">
        <f>Berechnungsmaske!I620</f>
        <v>2336.6799999999998</v>
      </c>
      <c r="L611" s="57">
        <f>Berechnungsmaske!J620</f>
        <v>1731</v>
      </c>
      <c r="M611" s="57">
        <f>Berechnungsmaske!K620</f>
        <v>1708.06</v>
      </c>
    </row>
    <row r="612" spans="4:13" ht="15" customHeight="1" x14ac:dyDescent="0.2">
      <c r="D612" s="57">
        <f>Berechnungsmaske!D621</f>
        <v>6050</v>
      </c>
      <c r="E612" s="57">
        <f>Berechnungsmaske!E621</f>
        <v>6069.99</v>
      </c>
      <c r="G612" s="57" t="str">
        <f>Berechnungsmaske!F621</f>
        <v>1</v>
      </c>
      <c r="I612" s="57">
        <f>Berechnungsmaske!G621</f>
        <v>2262.9299999999998</v>
      </c>
      <c r="J612" s="57">
        <f>Berechnungsmaske!H621</f>
        <v>2310.12</v>
      </c>
      <c r="K612" s="57">
        <f>Berechnungsmaske!I621</f>
        <v>2616.0100000000002</v>
      </c>
      <c r="L612" s="57">
        <f>Berechnungsmaske!J621</f>
        <v>1938.2</v>
      </c>
      <c r="M612" s="57">
        <f>Berechnungsmaske!K621</f>
        <v>1912.57</v>
      </c>
    </row>
    <row r="613" spans="4:13" ht="15" customHeight="1" x14ac:dyDescent="0.2">
      <c r="D613" s="57" t="str">
        <f>Berechnungsmaske!D622</f>
        <v/>
      </c>
      <c r="E613" s="57" t="str">
        <f>Berechnungsmaske!E622</f>
        <v/>
      </c>
      <c r="G613" s="57" t="str">
        <f>Berechnungsmaske!F622</f>
        <v>2</v>
      </c>
      <c r="I613" s="57">
        <f>Berechnungsmaske!G622</f>
        <v>2026.51</v>
      </c>
      <c r="J613" s="57">
        <f>Berechnungsmaske!H622</f>
        <v>2068.7600000000002</v>
      </c>
      <c r="K613" s="57">
        <f>Berechnungsmaske!I622</f>
        <v>2342.69</v>
      </c>
      <c r="L613" s="57">
        <f>Berechnungsmaske!J622</f>
        <v>1735.7</v>
      </c>
      <c r="M613" s="57">
        <f>Berechnungsmaske!K622</f>
        <v>1712.75</v>
      </c>
    </row>
    <row r="614" spans="4:13" ht="15" customHeight="1" x14ac:dyDescent="0.2">
      <c r="D614" s="57">
        <f>Berechnungsmaske!D623</f>
        <v>6070</v>
      </c>
      <c r="E614" s="57">
        <f>Berechnungsmaske!E623</f>
        <v>6089.99</v>
      </c>
      <c r="G614" s="57" t="str">
        <f>Berechnungsmaske!F623</f>
        <v>1</v>
      </c>
      <c r="I614" s="57">
        <f>Berechnungsmaske!G623</f>
        <v>2268.12</v>
      </c>
      <c r="J614" s="57">
        <f>Berechnungsmaske!H623</f>
        <v>2315.3000000000002</v>
      </c>
      <c r="K614" s="57">
        <f>Berechnungsmaske!I623</f>
        <v>2622.72</v>
      </c>
      <c r="L614" s="57">
        <f>Berechnungsmaske!J623</f>
        <v>1943.38</v>
      </c>
      <c r="M614" s="57">
        <f>Berechnungsmaske!K623</f>
        <v>1917.75</v>
      </c>
    </row>
    <row r="615" spans="4:13" ht="15" customHeight="1" x14ac:dyDescent="0.2">
      <c r="D615" s="57" t="str">
        <f>Berechnungsmaske!D624</f>
        <v/>
      </c>
      <c r="E615" s="57" t="str">
        <f>Berechnungsmaske!E624</f>
        <v/>
      </c>
      <c r="G615" s="57" t="str">
        <f>Berechnungsmaske!F624</f>
        <v>2</v>
      </c>
      <c r="I615" s="57">
        <f>Berechnungsmaske!G624</f>
        <v>2031.15</v>
      </c>
      <c r="J615" s="57">
        <f>Berechnungsmaske!H624</f>
        <v>2073.4</v>
      </c>
      <c r="K615" s="57">
        <f>Berechnungsmaske!I624</f>
        <v>2348.6999999999998</v>
      </c>
      <c r="L615" s="57">
        <f>Berechnungsmaske!J624</f>
        <v>1740.34</v>
      </c>
      <c r="M615" s="57">
        <f>Berechnungsmaske!K624</f>
        <v>1717.39</v>
      </c>
    </row>
    <row r="616" spans="4:13" ht="15" customHeight="1" x14ac:dyDescent="0.2">
      <c r="D616" s="57">
        <f>Berechnungsmaske!D625</f>
        <v>6090</v>
      </c>
      <c r="E616" s="57">
        <f>Berechnungsmaske!E625</f>
        <v>6109.99</v>
      </c>
      <c r="G616" s="57" t="str">
        <f>Berechnungsmaske!F625</f>
        <v>1</v>
      </c>
      <c r="I616" s="57">
        <f>Berechnungsmaske!G625</f>
        <v>2273.36</v>
      </c>
      <c r="J616" s="57">
        <f>Berechnungsmaske!H625</f>
        <v>2320.5500000000002</v>
      </c>
      <c r="K616" s="57">
        <f>Berechnungsmaske!I625</f>
        <v>2629.31</v>
      </c>
      <c r="L616" s="57">
        <f>Berechnungsmaske!J625</f>
        <v>1948.62</v>
      </c>
      <c r="M616" s="57">
        <f>Berechnungsmaske!K625</f>
        <v>1923</v>
      </c>
    </row>
    <row r="617" spans="4:13" ht="15" customHeight="1" x14ac:dyDescent="0.2">
      <c r="D617" s="57" t="str">
        <f>Berechnungsmaske!D626</f>
        <v/>
      </c>
      <c r="E617" s="57" t="str">
        <f>Berechnungsmaske!E626</f>
        <v/>
      </c>
      <c r="G617" s="57" t="str">
        <f>Berechnungsmaske!F626</f>
        <v>2</v>
      </c>
      <c r="I617" s="57">
        <f>Berechnungsmaske!G626</f>
        <v>2035.85</v>
      </c>
      <c r="J617" s="57">
        <f>Berechnungsmaske!H626</f>
        <v>2078.1</v>
      </c>
      <c r="K617" s="57">
        <f>Berechnungsmaske!I626</f>
        <v>2354.61</v>
      </c>
      <c r="L617" s="57">
        <f>Berechnungsmaske!J626</f>
        <v>1745.03</v>
      </c>
      <c r="M617" s="57">
        <f>Berechnungsmaske!K626</f>
        <v>1722.09</v>
      </c>
    </row>
    <row r="618" spans="4:13" ht="15" customHeight="1" x14ac:dyDescent="0.2">
      <c r="D618" s="57">
        <f>Berechnungsmaske!D627</f>
        <v>6110</v>
      </c>
      <c r="E618" s="57">
        <f>Berechnungsmaske!E627</f>
        <v>6129.99</v>
      </c>
      <c r="G618" s="57" t="str">
        <f>Berechnungsmaske!F627</f>
        <v>1</v>
      </c>
      <c r="I618" s="57">
        <f>Berechnungsmaske!G627</f>
        <v>2278.6</v>
      </c>
      <c r="J618" s="57">
        <f>Berechnungsmaske!H627</f>
        <v>2325.7800000000002</v>
      </c>
      <c r="K618" s="57">
        <f>Berechnungsmaske!I627</f>
        <v>2636.03</v>
      </c>
      <c r="L618" s="57">
        <f>Berechnungsmaske!J627</f>
        <v>1953.86</v>
      </c>
      <c r="M618" s="57">
        <f>Berechnungsmaske!K627</f>
        <v>1928.24</v>
      </c>
    </row>
    <row r="619" spans="4:13" ht="15" customHeight="1" x14ac:dyDescent="0.2">
      <c r="D619" s="57" t="str">
        <f>Berechnungsmaske!D628</f>
        <v/>
      </c>
      <c r="E619" s="57" t="str">
        <f>Berechnungsmaske!E628</f>
        <v/>
      </c>
      <c r="G619" s="57" t="str">
        <f>Berechnungsmaske!F628</f>
        <v>2</v>
      </c>
      <c r="I619" s="57">
        <f>Berechnungsmaske!G628</f>
        <v>2040.54</v>
      </c>
      <c r="J619" s="57">
        <f>Berechnungsmaske!H628</f>
        <v>2082.79</v>
      </c>
      <c r="K619" s="57">
        <f>Berechnungsmaske!I628</f>
        <v>2360.62</v>
      </c>
      <c r="L619" s="57">
        <f>Berechnungsmaske!J628</f>
        <v>1749.73</v>
      </c>
      <c r="M619" s="57">
        <f>Berechnungsmaske!K628</f>
        <v>1726.78</v>
      </c>
    </row>
    <row r="620" spans="4:13" ht="15" customHeight="1" x14ac:dyDescent="0.2">
      <c r="D620" s="57">
        <f>Berechnungsmaske!D629</f>
        <v>6130</v>
      </c>
      <c r="E620" s="57">
        <f>Berechnungsmaske!E629</f>
        <v>6149.99</v>
      </c>
      <c r="G620" s="57" t="str">
        <f>Berechnungsmaske!F629</f>
        <v>1</v>
      </c>
      <c r="I620" s="57">
        <f>Berechnungsmaske!G629</f>
        <v>2283.7800000000002</v>
      </c>
      <c r="J620" s="57">
        <f>Berechnungsmaske!H629</f>
        <v>2331.0300000000002</v>
      </c>
      <c r="K620" s="57">
        <f>Berechnungsmaske!I629</f>
        <v>2642.75</v>
      </c>
      <c r="L620" s="57">
        <f>Berechnungsmaske!J629</f>
        <v>1959.05</v>
      </c>
      <c r="M620" s="57">
        <f>Berechnungsmaske!K629</f>
        <v>1933.43</v>
      </c>
    </row>
    <row r="621" spans="4:13" ht="15" customHeight="1" x14ac:dyDescent="0.2">
      <c r="D621" s="57" t="str">
        <f>Berechnungsmaske!D630</f>
        <v/>
      </c>
      <c r="E621" s="57" t="str">
        <f>Berechnungsmaske!E630</f>
        <v/>
      </c>
      <c r="G621" s="57" t="str">
        <f>Berechnungsmaske!F630</f>
        <v>2</v>
      </c>
      <c r="I621" s="57">
        <f>Berechnungsmaske!G630</f>
        <v>2045.18</v>
      </c>
      <c r="J621" s="57">
        <f>Berechnungsmaske!H630</f>
        <v>2087.4899999999998</v>
      </c>
      <c r="K621" s="57">
        <f>Berechnungsmaske!I630</f>
        <v>2366.64</v>
      </c>
      <c r="L621" s="57">
        <f>Berechnungsmaske!J630</f>
        <v>1754.37</v>
      </c>
      <c r="M621" s="57">
        <f>Berechnungsmaske!K630</f>
        <v>1731.43</v>
      </c>
    </row>
    <row r="622" spans="4:13" ht="15" customHeight="1" x14ac:dyDescent="0.2">
      <c r="D622" s="57">
        <f>Berechnungsmaske!D631</f>
        <v>6150</v>
      </c>
      <c r="E622" s="57">
        <f>Berechnungsmaske!E631</f>
        <v>6169.99</v>
      </c>
      <c r="G622" s="57" t="str">
        <f>Berechnungsmaske!F631</f>
        <v>1</v>
      </c>
      <c r="I622" s="57">
        <f>Berechnungsmaske!G631</f>
        <v>2289.02</v>
      </c>
      <c r="J622" s="57">
        <f>Berechnungsmaske!H631</f>
        <v>2336.1999999999998</v>
      </c>
      <c r="K622" s="57">
        <f>Berechnungsmaske!I631</f>
        <v>2649.34</v>
      </c>
      <c r="L622" s="57">
        <f>Berechnungsmaske!J631</f>
        <v>1964.29</v>
      </c>
      <c r="M622" s="57">
        <f>Berechnungsmaske!K631</f>
        <v>1938.67</v>
      </c>
    </row>
    <row r="623" spans="4:13" ht="15" customHeight="1" x14ac:dyDescent="0.2">
      <c r="D623" s="57" t="str">
        <f>Berechnungsmaske!D632</f>
        <v/>
      </c>
      <c r="E623" s="57" t="str">
        <f>Berechnungsmaske!E632</f>
        <v/>
      </c>
      <c r="G623" s="57" t="str">
        <f>Berechnungsmaske!F632</f>
        <v>2</v>
      </c>
      <c r="I623" s="57">
        <f>Berechnungsmaske!G632</f>
        <v>2049.87</v>
      </c>
      <c r="J623" s="57">
        <f>Berechnungsmaske!H632</f>
        <v>2092.12</v>
      </c>
      <c r="K623" s="57">
        <f>Berechnungsmaske!I632</f>
        <v>2372.54</v>
      </c>
      <c r="L623" s="57">
        <f>Berechnungsmaske!J632</f>
        <v>1759.07</v>
      </c>
      <c r="M623" s="57">
        <f>Berechnungsmaske!K632</f>
        <v>1736.12</v>
      </c>
    </row>
    <row r="624" spans="4:13" ht="15" customHeight="1" x14ac:dyDescent="0.2">
      <c r="D624" s="57">
        <f>Berechnungsmaske!D633</f>
        <v>6170</v>
      </c>
      <c r="E624" s="57">
        <f>Berechnungsmaske!E633</f>
        <v>6189.99</v>
      </c>
      <c r="G624" s="57" t="str">
        <f>Berechnungsmaske!F633</f>
        <v>1</v>
      </c>
      <c r="I624" s="57">
        <f>Berechnungsmaske!G633</f>
        <v>2294.27</v>
      </c>
      <c r="J624" s="57">
        <f>Berechnungsmaske!H633</f>
        <v>2341.4499999999998</v>
      </c>
      <c r="K624" s="57">
        <f>Berechnungsmaske!I633</f>
        <v>2656.06</v>
      </c>
      <c r="L624" s="57">
        <f>Berechnungsmaske!J633</f>
        <v>1969.53</v>
      </c>
      <c r="M624" s="57">
        <f>Berechnungsmaske!K633</f>
        <v>1943.91</v>
      </c>
    </row>
    <row r="625" spans="4:13" ht="15" customHeight="1" x14ac:dyDescent="0.2">
      <c r="D625" s="57" t="str">
        <f>Berechnungsmaske!D634</f>
        <v/>
      </c>
      <c r="E625" s="57" t="str">
        <f>Berechnungsmaske!E634</f>
        <v/>
      </c>
      <c r="G625" s="57" t="str">
        <f>Berechnungsmaske!F634</f>
        <v>2</v>
      </c>
      <c r="I625" s="57">
        <f>Berechnungsmaske!G634</f>
        <v>2054.5700000000002</v>
      </c>
      <c r="J625" s="57">
        <f>Berechnungsmaske!H634</f>
        <v>2096.8200000000002</v>
      </c>
      <c r="K625" s="57">
        <f>Berechnungsmaske!I634</f>
        <v>2378.56</v>
      </c>
      <c r="L625" s="57">
        <f>Berechnungsmaske!J634</f>
        <v>1763.76</v>
      </c>
      <c r="M625" s="57">
        <f>Berechnungsmaske!K634</f>
        <v>1740.82</v>
      </c>
    </row>
    <row r="626" spans="4:13" ht="15" customHeight="1" x14ac:dyDescent="0.2">
      <c r="D626" s="57">
        <f>Berechnungsmaske!D635</f>
        <v>6190</v>
      </c>
      <c r="E626" s="57">
        <f>Berechnungsmaske!E635</f>
        <v>6209.99</v>
      </c>
      <c r="G626" s="57" t="str">
        <f>Berechnungsmaske!F635</f>
        <v>1</v>
      </c>
      <c r="I626" s="57">
        <f>Berechnungsmaske!G635</f>
        <v>2299.5100000000002</v>
      </c>
      <c r="J626" s="57">
        <f>Berechnungsmaske!H635</f>
        <v>2346.69</v>
      </c>
      <c r="K626" s="57">
        <f>Berechnungsmaske!I635</f>
        <v>2662.65</v>
      </c>
      <c r="L626" s="57">
        <f>Berechnungsmaske!J635</f>
        <v>1974.77</v>
      </c>
      <c r="M626" s="57">
        <f>Berechnungsmaske!K635</f>
        <v>1949.15</v>
      </c>
    </row>
    <row r="627" spans="4:13" ht="15" customHeight="1" x14ac:dyDescent="0.2">
      <c r="D627" s="57" t="str">
        <f>Berechnungsmaske!D636</f>
        <v/>
      </c>
      <c r="E627" s="57" t="str">
        <f>Berechnungsmaske!E636</f>
        <v/>
      </c>
      <c r="G627" s="57" t="str">
        <f>Berechnungsmaske!F636</f>
        <v>2</v>
      </c>
      <c r="I627" s="57">
        <f>Berechnungsmaske!G636</f>
        <v>2059.2600000000002</v>
      </c>
      <c r="J627" s="57">
        <f>Berechnungsmaske!H636</f>
        <v>2101.5100000000002</v>
      </c>
      <c r="K627" s="57">
        <f>Berechnungsmaske!I636</f>
        <v>2384.4699999999998</v>
      </c>
      <c r="L627" s="57">
        <f>Berechnungsmaske!J636</f>
        <v>1768.45</v>
      </c>
      <c r="M627" s="57">
        <f>Berechnungsmaske!K636</f>
        <v>1745.51</v>
      </c>
    </row>
    <row r="628" spans="4:13" ht="15" customHeight="1" x14ac:dyDescent="0.2">
      <c r="D628" s="57">
        <f>Berechnungsmaske!D637</f>
        <v>6210</v>
      </c>
      <c r="E628" s="57">
        <f>Berechnungsmaske!E637</f>
        <v>6229.99</v>
      </c>
      <c r="G628" s="57" t="str">
        <f>Berechnungsmaske!F637</f>
        <v>1</v>
      </c>
      <c r="I628" s="57">
        <f>Berechnungsmaske!G637</f>
        <v>2304.69</v>
      </c>
      <c r="J628" s="57">
        <f>Berechnungsmaske!H637</f>
        <v>2351.87</v>
      </c>
      <c r="K628" s="57">
        <f>Berechnungsmaske!I637</f>
        <v>2669.25</v>
      </c>
      <c r="L628" s="57">
        <f>Berechnungsmaske!J637</f>
        <v>1979.95</v>
      </c>
      <c r="M628" s="57">
        <f>Berechnungsmaske!K637</f>
        <v>1954.33</v>
      </c>
    </row>
    <row r="629" spans="4:13" ht="15" customHeight="1" x14ac:dyDescent="0.2">
      <c r="D629" s="57" t="str">
        <f>Berechnungsmaske!D638</f>
        <v/>
      </c>
      <c r="E629" s="57" t="str">
        <f>Berechnungsmaske!E638</f>
        <v/>
      </c>
      <c r="G629" s="57" t="str">
        <f>Berechnungsmaske!F638</f>
        <v>2</v>
      </c>
      <c r="I629" s="57">
        <f>Berechnungsmaske!G638</f>
        <v>2063.9</v>
      </c>
      <c r="J629" s="57">
        <f>Berechnungsmaske!H638</f>
        <v>2106.16</v>
      </c>
      <c r="K629" s="57">
        <f>Berechnungsmaske!I638</f>
        <v>2390.38</v>
      </c>
      <c r="L629" s="57">
        <f>Berechnungsmaske!J638</f>
        <v>1773.09</v>
      </c>
      <c r="M629" s="57">
        <f>Berechnungsmaske!K638</f>
        <v>1750.15</v>
      </c>
    </row>
    <row r="630" spans="4:13" ht="15" customHeight="1" x14ac:dyDescent="0.2">
      <c r="D630" s="57">
        <f>Berechnungsmaske!D639</f>
        <v>6230</v>
      </c>
      <c r="E630" s="57">
        <f>Berechnungsmaske!E639</f>
        <v>6249.99</v>
      </c>
      <c r="G630" s="57" t="str">
        <f>Berechnungsmaske!F639</f>
        <v>1</v>
      </c>
      <c r="I630" s="57">
        <f>Berechnungsmaske!G639</f>
        <v>2309.9299999999998</v>
      </c>
      <c r="J630" s="57">
        <f>Berechnungsmaske!H639</f>
        <v>2357.12</v>
      </c>
      <c r="K630" s="57">
        <f>Berechnungsmaske!I639</f>
        <v>2675.96</v>
      </c>
      <c r="L630" s="57">
        <f>Berechnungsmaske!J639</f>
        <v>1985.2</v>
      </c>
      <c r="M630" s="57">
        <f>Berechnungsmaske!K639</f>
        <v>1959.57</v>
      </c>
    </row>
    <row r="631" spans="4:13" ht="15" customHeight="1" x14ac:dyDescent="0.2">
      <c r="D631" s="57" t="str">
        <f>Berechnungsmaske!D640</f>
        <v/>
      </c>
      <c r="E631" s="57" t="str">
        <f>Berechnungsmaske!E640</f>
        <v/>
      </c>
      <c r="G631" s="57" t="str">
        <f>Berechnungsmaske!F640</f>
        <v>2</v>
      </c>
      <c r="I631" s="57">
        <f>Berechnungsmaske!G640</f>
        <v>2068.6</v>
      </c>
      <c r="J631" s="57">
        <f>Berechnungsmaske!H640</f>
        <v>2110.85</v>
      </c>
      <c r="K631" s="57">
        <f>Berechnungsmaske!I640</f>
        <v>2396.38</v>
      </c>
      <c r="L631" s="57">
        <f>Berechnungsmaske!J640</f>
        <v>1777.79</v>
      </c>
      <c r="M631" s="57">
        <f>Berechnungsmaske!K640</f>
        <v>1754.84</v>
      </c>
    </row>
    <row r="632" spans="4:13" ht="15" customHeight="1" x14ac:dyDescent="0.2">
      <c r="D632" s="57">
        <f>Berechnungsmaske!D641</f>
        <v>6250</v>
      </c>
      <c r="E632" s="57">
        <f>Berechnungsmaske!E641</f>
        <v>6269.99</v>
      </c>
      <c r="G632" s="57" t="str">
        <f>Berechnungsmaske!F641</f>
        <v>1</v>
      </c>
      <c r="I632" s="57">
        <f>Berechnungsmaske!G641</f>
        <v>2315.12</v>
      </c>
      <c r="J632" s="57">
        <f>Berechnungsmaske!H641</f>
        <v>2362.36</v>
      </c>
      <c r="K632" s="57">
        <f>Berechnungsmaske!I641</f>
        <v>2682.56</v>
      </c>
      <c r="L632" s="57">
        <f>Berechnungsmaske!J641</f>
        <v>1990.44</v>
      </c>
      <c r="M632" s="57">
        <f>Berechnungsmaske!K641</f>
        <v>1964.75</v>
      </c>
    </row>
    <row r="633" spans="4:13" ht="15" customHeight="1" x14ac:dyDescent="0.2">
      <c r="D633" s="57" t="str">
        <f>Berechnungsmaske!D642</f>
        <v/>
      </c>
      <c r="E633" s="57" t="str">
        <f>Berechnungsmaske!E642</f>
        <v/>
      </c>
      <c r="G633" s="57" t="str">
        <f>Berechnungsmaske!F642</f>
        <v>2</v>
      </c>
      <c r="I633" s="57">
        <f>Berechnungsmaske!G642</f>
        <v>2073.2399999999998</v>
      </c>
      <c r="J633" s="57">
        <f>Berechnungsmaske!H642</f>
        <v>2115.5500000000002</v>
      </c>
      <c r="K633" s="57">
        <f>Berechnungsmaske!I642</f>
        <v>2402.29</v>
      </c>
      <c r="L633" s="57">
        <f>Berechnungsmaske!J642</f>
        <v>1782.48</v>
      </c>
      <c r="M633" s="57">
        <f>Berechnungsmaske!K642</f>
        <v>1759.48</v>
      </c>
    </row>
    <row r="634" spans="4:13" ht="15" customHeight="1" x14ac:dyDescent="0.2">
      <c r="D634" s="57">
        <f>Berechnungsmaske!D643</f>
        <v>6270</v>
      </c>
      <c r="E634" s="57">
        <f>Berechnungsmaske!E643</f>
        <v>6289.99</v>
      </c>
      <c r="G634" s="57" t="str">
        <f>Berechnungsmaske!F643</f>
        <v>1</v>
      </c>
      <c r="I634" s="57">
        <f>Berechnungsmaske!G643</f>
        <v>2320.36</v>
      </c>
      <c r="J634" s="57">
        <f>Berechnungsmaske!H643</f>
        <v>2367.6</v>
      </c>
      <c r="K634" s="57">
        <f>Berechnungsmaske!I643</f>
        <v>2689.16</v>
      </c>
      <c r="L634" s="57">
        <f>Berechnungsmaske!J643</f>
        <v>1995.62</v>
      </c>
      <c r="M634" s="57">
        <f>Berechnungsmaske!K643</f>
        <v>1970</v>
      </c>
    </row>
    <row r="635" spans="4:13" ht="15" customHeight="1" x14ac:dyDescent="0.2">
      <c r="D635" s="57" t="str">
        <f>Berechnungsmaske!D644</f>
        <v/>
      </c>
      <c r="E635" s="57" t="str">
        <f>Berechnungsmaske!E644</f>
        <v/>
      </c>
      <c r="G635" s="57" t="str">
        <f>Berechnungsmaske!F644</f>
        <v>2</v>
      </c>
      <c r="I635" s="57">
        <f>Berechnungsmaske!G644</f>
        <v>2077.94</v>
      </c>
      <c r="J635" s="57">
        <f>Berechnungsmaske!H644</f>
        <v>2120.2399999999998</v>
      </c>
      <c r="K635" s="57">
        <f>Berechnungsmaske!I644</f>
        <v>2408.1999999999998</v>
      </c>
      <c r="L635" s="57">
        <f>Berechnungsmaske!J644</f>
        <v>1787.12</v>
      </c>
      <c r="M635" s="57">
        <f>Berechnungsmaske!K644</f>
        <v>1764.18</v>
      </c>
    </row>
    <row r="636" spans="4:13" ht="15" customHeight="1" x14ac:dyDescent="0.2">
      <c r="D636" s="57">
        <f>Berechnungsmaske!D645</f>
        <v>6290</v>
      </c>
      <c r="E636" s="57">
        <f>Berechnungsmaske!E645</f>
        <v>6309.99</v>
      </c>
      <c r="G636" s="57" t="str">
        <f>Berechnungsmaske!F645</f>
        <v>1</v>
      </c>
      <c r="I636" s="57">
        <f>Berechnungsmaske!G645</f>
        <v>2325.6</v>
      </c>
      <c r="J636" s="57">
        <f>Berechnungsmaske!H645</f>
        <v>2372.7800000000002</v>
      </c>
      <c r="K636" s="57">
        <f>Berechnungsmaske!I645</f>
        <v>2695.87</v>
      </c>
      <c r="L636" s="57">
        <f>Berechnungsmaske!J645</f>
        <v>2000.86</v>
      </c>
      <c r="M636" s="57">
        <f>Berechnungsmaske!K645</f>
        <v>1975.24</v>
      </c>
    </row>
    <row r="637" spans="4:13" ht="15" customHeight="1" x14ac:dyDescent="0.2">
      <c r="D637" s="57" t="str">
        <f>Berechnungsmaske!D646</f>
        <v/>
      </c>
      <c r="E637" s="57" t="str">
        <f>Berechnungsmaske!E646</f>
        <v/>
      </c>
      <c r="G637" s="57" t="str">
        <f>Berechnungsmaske!F646</f>
        <v>2</v>
      </c>
      <c r="I637" s="57">
        <f>Berechnungsmaske!G646</f>
        <v>2082.63</v>
      </c>
      <c r="J637" s="57">
        <f>Berechnungsmaske!H646</f>
        <v>2124.88</v>
      </c>
      <c r="K637" s="57">
        <f>Berechnungsmaske!I646</f>
        <v>2414.21</v>
      </c>
      <c r="L637" s="57">
        <f>Berechnungsmaske!J646</f>
        <v>1791.82</v>
      </c>
      <c r="M637" s="57">
        <f>Berechnungsmaske!K646</f>
        <v>1768.87</v>
      </c>
    </row>
    <row r="638" spans="4:13" ht="15" customHeight="1" x14ac:dyDescent="0.2">
      <c r="D638" s="57">
        <f>Berechnungsmaske!D647</f>
        <v>6310</v>
      </c>
      <c r="E638" s="57">
        <f>Berechnungsmaske!E647</f>
        <v>6329.99</v>
      </c>
      <c r="G638" s="57" t="str">
        <f>Berechnungsmaske!F647</f>
        <v>1</v>
      </c>
      <c r="I638" s="57">
        <f>Berechnungsmaske!G647</f>
        <v>2330.84</v>
      </c>
      <c r="J638" s="57">
        <f>Berechnungsmaske!H647</f>
        <v>2378.0300000000002</v>
      </c>
      <c r="K638" s="57">
        <f>Berechnungsmaske!I647</f>
        <v>2702.47</v>
      </c>
      <c r="L638" s="57">
        <f>Berechnungsmaske!J647</f>
        <v>2006.11</v>
      </c>
      <c r="M638" s="57">
        <f>Berechnungsmaske!K647</f>
        <v>1980.48</v>
      </c>
    </row>
    <row r="639" spans="4:13" ht="15" customHeight="1" x14ac:dyDescent="0.2">
      <c r="D639" s="57" t="str">
        <f>Berechnungsmaske!D648</f>
        <v/>
      </c>
      <c r="E639" s="57" t="str">
        <f>Berechnungsmaske!E648</f>
        <v/>
      </c>
      <c r="G639" s="57" t="str">
        <f>Berechnungsmaske!F648</f>
        <v>2</v>
      </c>
      <c r="I639" s="57">
        <f>Berechnungsmaske!G648</f>
        <v>2087.3200000000002</v>
      </c>
      <c r="J639" s="57">
        <f>Berechnungsmaske!H648</f>
        <v>2129.58</v>
      </c>
      <c r="K639" s="57">
        <f>Berechnungsmaske!I648</f>
        <v>2420.12</v>
      </c>
      <c r="L639" s="57">
        <f>Berechnungsmaske!J648</f>
        <v>1796.51</v>
      </c>
      <c r="M639" s="57">
        <f>Berechnungsmaske!K648</f>
        <v>1773.56</v>
      </c>
    </row>
    <row r="640" spans="4:13" ht="15" customHeight="1" x14ac:dyDescent="0.2">
      <c r="D640" s="57">
        <f>Berechnungsmaske!D649</f>
        <v>6330</v>
      </c>
      <c r="E640" s="57">
        <f>Berechnungsmaske!E649</f>
        <v>6349.99</v>
      </c>
      <c r="G640" s="57" t="str">
        <f>Berechnungsmaske!F649</f>
        <v>1</v>
      </c>
      <c r="I640" s="57">
        <f>Berechnungsmaske!G649</f>
        <v>2336.02</v>
      </c>
      <c r="J640" s="57">
        <f>Berechnungsmaske!H649</f>
        <v>2383.27</v>
      </c>
      <c r="K640" s="57">
        <f>Berechnungsmaske!I649</f>
        <v>2709.06</v>
      </c>
      <c r="L640" s="57">
        <f>Berechnungsmaske!J649</f>
        <v>2011.35</v>
      </c>
      <c r="M640" s="57">
        <f>Berechnungsmaske!K649</f>
        <v>1985.73</v>
      </c>
    </row>
    <row r="641" spans="4:13" ht="15" customHeight="1" x14ac:dyDescent="0.2">
      <c r="D641" s="57" t="str">
        <f>Berechnungsmaske!D650</f>
        <v/>
      </c>
      <c r="E641" s="57" t="str">
        <f>Berechnungsmaske!E650</f>
        <v/>
      </c>
      <c r="G641" s="57" t="str">
        <f>Berechnungsmaske!F650</f>
        <v>2</v>
      </c>
      <c r="I641" s="57">
        <f>Berechnungsmaske!G650</f>
        <v>2091.96</v>
      </c>
      <c r="J641" s="57">
        <f>Berechnungsmaske!H650</f>
        <v>2134.27</v>
      </c>
      <c r="K641" s="57">
        <f>Berechnungsmaske!I650</f>
        <v>2426.0300000000002</v>
      </c>
      <c r="L641" s="57">
        <f>Berechnungsmaske!J650</f>
        <v>1801.21</v>
      </c>
      <c r="M641" s="57">
        <f>Berechnungsmaske!K650</f>
        <v>1778.26</v>
      </c>
    </row>
    <row r="642" spans="4:13" ht="15" customHeight="1" x14ac:dyDescent="0.2">
      <c r="D642" s="57">
        <f>Berechnungsmaske!D651</f>
        <v>6350</v>
      </c>
      <c r="E642" s="57">
        <f>Berechnungsmaske!E651</f>
        <v>6369.99</v>
      </c>
      <c r="G642" s="57" t="str">
        <f>Berechnungsmaske!F651</f>
        <v>1</v>
      </c>
      <c r="I642" s="57">
        <f>Berechnungsmaske!G651</f>
        <v>2341.27</v>
      </c>
      <c r="J642" s="57">
        <f>Berechnungsmaske!H651</f>
        <v>2388.4499999999998</v>
      </c>
      <c r="K642" s="57">
        <f>Berechnungsmaske!I651</f>
        <v>2715.66</v>
      </c>
      <c r="L642" s="57">
        <f>Berechnungsmaske!J651</f>
        <v>2016.53</v>
      </c>
      <c r="M642" s="57">
        <f>Berechnungsmaske!K651</f>
        <v>1990.91</v>
      </c>
    </row>
    <row r="643" spans="4:13" ht="15" customHeight="1" x14ac:dyDescent="0.2">
      <c r="D643" s="57" t="str">
        <f>Berechnungsmaske!D652</f>
        <v/>
      </c>
      <c r="E643" s="57" t="str">
        <f>Berechnungsmaske!E652</f>
        <v/>
      </c>
      <c r="G643" s="57" t="str">
        <f>Berechnungsmaske!F652</f>
        <v>2</v>
      </c>
      <c r="I643" s="57">
        <f>Berechnungsmaske!G652</f>
        <v>2096.66</v>
      </c>
      <c r="J643" s="57">
        <f>Berechnungsmaske!H652</f>
        <v>2138.91</v>
      </c>
      <c r="K643" s="57">
        <f>Berechnungsmaske!I652</f>
        <v>2431.94</v>
      </c>
      <c r="L643" s="57">
        <f>Berechnungsmaske!J652</f>
        <v>1805.85</v>
      </c>
      <c r="M643" s="57">
        <f>Berechnungsmaske!K652</f>
        <v>1782.91</v>
      </c>
    </row>
    <row r="644" spans="4:13" ht="15" customHeight="1" x14ac:dyDescent="0.2">
      <c r="D644" s="57">
        <f>Berechnungsmaske!D653</f>
        <v>6370</v>
      </c>
      <c r="E644" s="57">
        <f>Berechnungsmaske!E653</f>
        <v>6389.99</v>
      </c>
      <c r="G644" s="57" t="str">
        <f>Berechnungsmaske!F653</f>
        <v>1</v>
      </c>
      <c r="I644" s="57">
        <f>Berechnungsmaske!G653</f>
        <v>2346.5100000000002</v>
      </c>
      <c r="J644" s="57">
        <f>Berechnungsmaske!H653</f>
        <v>2393.69</v>
      </c>
      <c r="K644" s="57">
        <f>Berechnungsmaske!I653</f>
        <v>2722.26</v>
      </c>
      <c r="L644" s="57">
        <f>Berechnungsmaske!J653</f>
        <v>2021.77</v>
      </c>
      <c r="M644" s="57">
        <f>Berechnungsmaske!K653</f>
        <v>1996.15</v>
      </c>
    </row>
    <row r="645" spans="4:13" ht="15" customHeight="1" x14ac:dyDescent="0.2">
      <c r="D645" s="57" t="str">
        <f>Berechnungsmaske!D654</f>
        <v/>
      </c>
      <c r="E645" s="57" t="str">
        <f>Berechnungsmaske!E654</f>
        <v/>
      </c>
      <c r="G645" s="57" t="str">
        <f>Berechnungsmaske!F654</f>
        <v>2</v>
      </c>
      <c r="I645" s="57">
        <f>Berechnungsmaske!G654</f>
        <v>2101.35</v>
      </c>
      <c r="J645" s="57">
        <f>Berechnungsmaske!H654</f>
        <v>2143.6</v>
      </c>
      <c r="K645" s="57">
        <f>Berechnungsmaske!I654</f>
        <v>2437.85</v>
      </c>
      <c r="L645" s="57">
        <f>Berechnungsmaske!J654</f>
        <v>1810.54</v>
      </c>
      <c r="M645" s="57">
        <f>Berechnungsmaske!K654</f>
        <v>1787.6</v>
      </c>
    </row>
    <row r="646" spans="4:13" ht="15" customHeight="1" x14ac:dyDescent="0.2">
      <c r="D646" s="57">
        <f>Berechnungsmaske!D655</f>
        <v>6390</v>
      </c>
      <c r="E646" s="57">
        <f>Berechnungsmaske!E655</f>
        <v>6409.99</v>
      </c>
      <c r="G646" s="57" t="str">
        <f>Berechnungsmaske!F655</f>
        <v>1</v>
      </c>
      <c r="I646" s="57">
        <f>Berechnungsmaske!G655</f>
        <v>2351.69</v>
      </c>
      <c r="J646" s="57">
        <f>Berechnungsmaske!H655</f>
        <v>2398.94</v>
      </c>
      <c r="K646" s="57">
        <f>Berechnungsmaske!I655</f>
        <v>2728.86</v>
      </c>
      <c r="L646" s="57">
        <f>Berechnungsmaske!J655</f>
        <v>2027.02</v>
      </c>
      <c r="M646" s="57">
        <f>Berechnungsmaske!K655</f>
        <v>2001.33</v>
      </c>
    </row>
    <row r="647" spans="4:13" ht="15" customHeight="1" x14ac:dyDescent="0.2">
      <c r="D647" s="57" t="str">
        <f>Berechnungsmaske!D656</f>
        <v/>
      </c>
      <c r="E647" s="57" t="str">
        <f>Berechnungsmaske!E656</f>
        <v/>
      </c>
      <c r="G647" s="57" t="str">
        <f>Berechnungsmaske!F656</f>
        <v>2</v>
      </c>
      <c r="I647" s="57">
        <f>Berechnungsmaske!G656</f>
        <v>2105.9899999999998</v>
      </c>
      <c r="J647" s="57">
        <f>Berechnungsmaske!H656</f>
        <v>2148.3000000000002</v>
      </c>
      <c r="K647" s="57">
        <f>Berechnungsmaske!I656</f>
        <v>2443.75</v>
      </c>
      <c r="L647" s="57">
        <f>Berechnungsmaske!J656</f>
        <v>1815.24</v>
      </c>
      <c r="M647" s="57">
        <f>Berechnungsmaske!K656</f>
        <v>1792.24</v>
      </c>
    </row>
    <row r="648" spans="4:13" ht="15" customHeight="1" x14ac:dyDescent="0.2">
      <c r="D648" s="57">
        <f>Berechnungsmaske!D657</f>
        <v>6410</v>
      </c>
      <c r="E648" s="57">
        <f>Berechnungsmaske!E657</f>
        <v>6429.99</v>
      </c>
      <c r="G648" s="57" t="str">
        <f>Berechnungsmaske!F657</f>
        <v>1</v>
      </c>
      <c r="I648" s="57">
        <f>Berechnungsmaske!G657</f>
        <v>2356.9299999999998</v>
      </c>
      <c r="J648" s="57">
        <f>Berechnungsmaske!H657</f>
        <v>2404.12</v>
      </c>
      <c r="K648" s="57">
        <f>Berechnungsmaske!I657</f>
        <v>2735.46</v>
      </c>
      <c r="L648" s="57">
        <f>Berechnungsmaske!J657</f>
        <v>2032.2</v>
      </c>
      <c r="M648" s="57">
        <f>Berechnungsmaske!K657</f>
        <v>2006.57</v>
      </c>
    </row>
    <row r="649" spans="4:13" ht="15" customHeight="1" x14ac:dyDescent="0.2">
      <c r="D649" s="57" t="str">
        <f>Berechnungsmaske!D658</f>
        <v/>
      </c>
      <c r="E649" s="57" t="str">
        <f>Berechnungsmaske!E658</f>
        <v/>
      </c>
      <c r="G649" s="57" t="str">
        <f>Berechnungsmaske!F658</f>
        <v>2</v>
      </c>
      <c r="I649" s="57">
        <f>Berechnungsmaske!G658</f>
        <v>2110.69</v>
      </c>
      <c r="J649" s="57">
        <f>Berechnungsmaske!H658</f>
        <v>2152.94</v>
      </c>
      <c r="K649" s="57">
        <f>Berechnungsmaske!I658</f>
        <v>2449.66</v>
      </c>
      <c r="L649" s="57">
        <f>Berechnungsmaske!J658</f>
        <v>1819.88</v>
      </c>
      <c r="M649" s="57">
        <f>Berechnungsmaske!K658</f>
        <v>1796.93</v>
      </c>
    </row>
    <row r="650" spans="4:13" ht="15" customHeight="1" x14ac:dyDescent="0.2">
      <c r="D650" s="57">
        <f>Berechnungsmaske!D659</f>
        <v>6430</v>
      </c>
      <c r="E650" s="57">
        <f>Berechnungsmaske!E659</f>
        <v>6449.99</v>
      </c>
      <c r="G650" s="57" t="str">
        <f>Berechnungsmaske!F659</f>
        <v>1</v>
      </c>
      <c r="I650" s="57">
        <f>Berechnungsmaske!G659</f>
        <v>2362.1799999999998</v>
      </c>
      <c r="J650" s="57">
        <f>Berechnungsmaske!H659</f>
        <v>2409.36</v>
      </c>
      <c r="K650" s="57">
        <f>Berechnungsmaske!I659</f>
        <v>2742.06</v>
      </c>
      <c r="L650" s="57">
        <f>Berechnungsmaske!J659</f>
        <v>2037.44</v>
      </c>
      <c r="M650" s="57">
        <f>Berechnungsmaske!K659</f>
        <v>2011.82</v>
      </c>
    </row>
    <row r="651" spans="4:13" ht="15" customHeight="1" x14ac:dyDescent="0.2">
      <c r="D651" s="57" t="str">
        <f>Berechnungsmaske!D660</f>
        <v/>
      </c>
      <c r="E651" s="57" t="str">
        <f>Berechnungsmaske!E660</f>
        <v/>
      </c>
      <c r="G651" s="57" t="str">
        <f>Berechnungsmaske!F660</f>
        <v>2</v>
      </c>
      <c r="I651" s="57">
        <f>Berechnungsmaske!G660</f>
        <v>2115.38</v>
      </c>
      <c r="J651" s="57">
        <f>Berechnungsmaske!H660</f>
        <v>2157.64</v>
      </c>
      <c r="K651" s="57">
        <f>Berechnungsmaske!I660</f>
        <v>2455.5700000000002</v>
      </c>
      <c r="L651" s="57">
        <f>Berechnungsmaske!J660</f>
        <v>1824.57</v>
      </c>
      <c r="M651" s="57">
        <f>Berechnungsmaske!K660</f>
        <v>1801.63</v>
      </c>
    </row>
    <row r="652" spans="4:13" ht="15" customHeight="1" x14ac:dyDescent="0.2">
      <c r="D652" s="57">
        <f>Berechnungsmaske!D661</f>
        <v>6450</v>
      </c>
      <c r="E652" s="57">
        <f>Berechnungsmaske!E661</f>
        <v>6469.99</v>
      </c>
      <c r="G652" s="57" t="str">
        <f>Berechnungsmaske!F661</f>
        <v>1</v>
      </c>
      <c r="I652" s="57">
        <f>Berechnungsmaske!G661</f>
        <v>2367.42</v>
      </c>
      <c r="J652" s="57">
        <f>Berechnungsmaske!H661</f>
        <v>2414.6</v>
      </c>
      <c r="K652" s="57">
        <f>Berechnungsmaske!I661</f>
        <v>2748.64</v>
      </c>
      <c r="L652" s="57">
        <f>Berechnungsmaske!J661</f>
        <v>2042.68</v>
      </c>
      <c r="M652" s="57">
        <f>Berechnungsmaske!K661</f>
        <v>2017.06</v>
      </c>
    </row>
    <row r="653" spans="4:13" ht="15" customHeight="1" x14ac:dyDescent="0.2">
      <c r="D653" s="57" t="str">
        <f>Berechnungsmaske!D662</f>
        <v/>
      </c>
      <c r="E653" s="57" t="str">
        <f>Berechnungsmaske!E662</f>
        <v/>
      </c>
      <c r="G653" s="57" t="str">
        <f>Berechnungsmaske!F662</f>
        <v>2</v>
      </c>
      <c r="I653" s="57">
        <f>Berechnungsmaske!G662</f>
        <v>2120.08</v>
      </c>
      <c r="J653" s="57">
        <f>Berechnungsmaske!H662</f>
        <v>2162.33</v>
      </c>
      <c r="K653" s="57">
        <f>Berechnungsmaske!I662</f>
        <v>2461.4699999999998</v>
      </c>
      <c r="L653" s="57">
        <f>Berechnungsmaske!J662</f>
        <v>1829.26</v>
      </c>
      <c r="M653" s="57">
        <f>Berechnungsmaske!K662</f>
        <v>1806.32</v>
      </c>
    </row>
    <row r="654" spans="4:13" ht="15" customHeight="1" x14ac:dyDescent="0.2">
      <c r="D654" s="57">
        <f>Berechnungsmaske!D663</f>
        <v>6470</v>
      </c>
      <c r="E654" s="57">
        <f>Berechnungsmaske!E663</f>
        <v>6489.99</v>
      </c>
      <c r="G654" s="57" t="str">
        <f>Berechnungsmaske!F663</f>
        <v>1</v>
      </c>
      <c r="I654" s="57">
        <f>Berechnungsmaske!G663</f>
        <v>2372.6</v>
      </c>
      <c r="J654" s="57">
        <f>Berechnungsmaske!H663</f>
        <v>2419.85</v>
      </c>
      <c r="K654" s="57">
        <f>Berechnungsmaske!I663</f>
        <v>2755.12</v>
      </c>
      <c r="L654" s="57">
        <f>Berechnungsmaske!J663</f>
        <v>2047.92</v>
      </c>
      <c r="M654" s="57">
        <f>Berechnungsmaske!K663</f>
        <v>2022.24</v>
      </c>
    </row>
    <row r="655" spans="4:13" ht="15" customHeight="1" x14ac:dyDescent="0.2">
      <c r="D655" s="57" t="str">
        <f>Berechnungsmaske!D664</f>
        <v/>
      </c>
      <c r="E655" s="57" t="str">
        <f>Berechnungsmaske!E664</f>
        <v/>
      </c>
      <c r="G655" s="57" t="str">
        <f>Berechnungsmaske!F664</f>
        <v>2</v>
      </c>
      <c r="I655" s="57">
        <f>Berechnungsmaske!G664</f>
        <v>2124.7199999999998</v>
      </c>
      <c r="J655" s="57">
        <f>Berechnungsmaske!H664</f>
        <v>2167.0300000000002</v>
      </c>
      <c r="K655" s="57">
        <f>Berechnungsmaske!I664</f>
        <v>2467.27</v>
      </c>
      <c r="L655" s="57">
        <f>Berechnungsmaske!J664</f>
        <v>1833.96</v>
      </c>
      <c r="M655" s="57">
        <f>Berechnungsmaske!K664</f>
        <v>1810.96</v>
      </c>
    </row>
    <row r="656" spans="4:13" ht="15" customHeight="1" x14ac:dyDescent="0.2">
      <c r="D656" s="57">
        <f>Berechnungsmaske!D665</f>
        <v>6490</v>
      </c>
      <c r="E656" s="57">
        <f>Berechnungsmaske!E665</f>
        <v>6509.99</v>
      </c>
      <c r="G656" s="57" t="str">
        <f>Berechnungsmaske!F665</f>
        <v>1</v>
      </c>
      <c r="I656" s="57">
        <f>Berechnungsmaske!G665</f>
        <v>2377.84</v>
      </c>
      <c r="J656" s="57">
        <f>Berechnungsmaske!H665</f>
        <v>2425.0300000000002</v>
      </c>
      <c r="K656" s="57">
        <f>Berechnungsmaske!I665</f>
        <v>2761.72</v>
      </c>
      <c r="L656" s="57">
        <f>Berechnungsmaske!J665</f>
        <v>2053.11</v>
      </c>
      <c r="M656" s="57">
        <f>Berechnungsmaske!K665</f>
        <v>2027.48</v>
      </c>
    </row>
    <row r="657" spans="4:13" ht="15" customHeight="1" x14ac:dyDescent="0.2">
      <c r="D657" s="57" t="str">
        <f>Berechnungsmaske!D666</f>
        <v/>
      </c>
      <c r="E657" s="57" t="str">
        <f>Berechnungsmaske!E666</f>
        <v/>
      </c>
      <c r="G657" s="57" t="str">
        <f>Berechnungsmaske!F666</f>
        <v>2</v>
      </c>
      <c r="I657" s="57">
        <f>Berechnungsmaske!G666</f>
        <v>2129.41</v>
      </c>
      <c r="J657" s="57">
        <f>Berechnungsmaske!H666</f>
        <v>2171.67</v>
      </c>
      <c r="K657" s="57">
        <f>Berechnungsmaske!I666</f>
        <v>2473.1799999999998</v>
      </c>
      <c r="L657" s="57">
        <f>Berechnungsmaske!J666</f>
        <v>1838.6</v>
      </c>
      <c r="M657" s="57">
        <f>Berechnungsmaske!K666</f>
        <v>1815.65</v>
      </c>
    </row>
    <row r="658" spans="4:13" ht="15" customHeight="1" x14ac:dyDescent="0.2">
      <c r="D658" s="57">
        <f>Berechnungsmaske!D667</f>
        <v>6510</v>
      </c>
      <c r="E658" s="57">
        <f>Berechnungsmaske!E667</f>
        <v>6529.99</v>
      </c>
      <c r="G658" s="57" t="str">
        <f>Berechnungsmaske!F667</f>
        <v>1</v>
      </c>
      <c r="I658" s="57">
        <f>Berechnungsmaske!G667</f>
        <v>2383.02</v>
      </c>
      <c r="J658" s="57">
        <f>Berechnungsmaske!H667</f>
        <v>2430.27</v>
      </c>
      <c r="K658" s="57">
        <f>Berechnungsmaske!I667</f>
        <v>2768.32</v>
      </c>
      <c r="L658" s="57">
        <f>Berechnungsmaske!J667</f>
        <v>2058.35</v>
      </c>
      <c r="M658" s="57">
        <f>Berechnungsmaske!K667</f>
        <v>2032.73</v>
      </c>
    </row>
    <row r="659" spans="4:13" ht="15" customHeight="1" x14ac:dyDescent="0.2">
      <c r="D659" s="57" t="str">
        <f>Berechnungsmaske!D668</f>
        <v/>
      </c>
      <c r="E659" s="57" t="str">
        <f>Berechnungsmaske!E668</f>
        <v/>
      </c>
      <c r="G659" s="57" t="str">
        <f>Berechnungsmaske!F668</f>
        <v>2</v>
      </c>
      <c r="I659" s="57">
        <f>Berechnungsmaske!G668</f>
        <v>2134.0500000000002</v>
      </c>
      <c r="J659" s="57">
        <f>Berechnungsmaske!H668</f>
        <v>2176.36</v>
      </c>
      <c r="K659" s="57">
        <f>Berechnungsmaske!I668</f>
        <v>2479.09</v>
      </c>
      <c r="L659" s="57">
        <f>Berechnungsmaske!J668</f>
        <v>1843.3</v>
      </c>
      <c r="M659" s="57">
        <f>Berechnungsmaske!K668</f>
        <v>1820.35</v>
      </c>
    </row>
    <row r="660" spans="4:13" ht="15" customHeight="1" x14ac:dyDescent="0.2">
      <c r="D660" s="57">
        <f>Berechnungsmaske!D669</f>
        <v>6530</v>
      </c>
      <c r="E660" s="57">
        <f>Berechnungsmaske!E669</f>
        <v>6549.99</v>
      </c>
      <c r="G660" s="57" t="str">
        <f>Berechnungsmaske!F669</f>
        <v>1</v>
      </c>
      <c r="I660" s="57">
        <f>Berechnungsmaske!G669</f>
        <v>2388.27</v>
      </c>
      <c r="J660" s="57">
        <f>Berechnungsmaske!H669</f>
        <v>2435.5100000000002</v>
      </c>
      <c r="K660" s="57">
        <f>Berechnungsmaske!I669</f>
        <v>2774.8</v>
      </c>
      <c r="L660" s="57">
        <f>Berechnungsmaske!J669</f>
        <v>2063.5300000000002</v>
      </c>
      <c r="M660" s="57">
        <f>Berechnungsmaske!K669</f>
        <v>2037.91</v>
      </c>
    </row>
    <row r="661" spans="4:13" ht="15" customHeight="1" x14ac:dyDescent="0.2">
      <c r="D661" s="57" t="str">
        <f>Berechnungsmaske!D670</f>
        <v/>
      </c>
      <c r="E661" s="57" t="str">
        <f>Berechnungsmaske!E670</f>
        <v/>
      </c>
      <c r="G661" s="57" t="str">
        <f>Berechnungsmaske!F670</f>
        <v>2</v>
      </c>
      <c r="I661" s="57">
        <f>Berechnungsmaske!G670</f>
        <v>2138.75</v>
      </c>
      <c r="J661" s="57">
        <f>Berechnungsmaske!H670</f>
        <v>2181.0500000000002</v>
      </c>
      <c r="K661" s="57">
        <f>Berechnungsmaske!I670</f>
        <v>2484.89</v>
      </c>
      <c r="L661" s="57">
        <f>Berechnungsmaske!J670</f>
        <v>1847.94</v>
      </c>
      <c r="M661" s="57">
        <f>Berechnungsmaske!K670</f>
        <v>1825</v>
      </c>
    </row>
    <row r="662" spans="4:13" ht="15" customHeight="1" x14ac:dyDescent="0.2">
      <c r="D662" s="57">
        <f>Berechnungsmaske!D671</f>
        <v>6550</v>
      </c>
      <c r="E662" s="57">
        <f>Berechnungsmaske!E671</f>
        <v>6569.99</v>
      </c>
      <c r="G662" s="57" t="str">
        <f>Berechnungsmaske!F671</f>
        <v>1</v>
      </c>
      <c r="I662" s="57">
        <f>Berechnungsmaske!G671</f>
        <v>2393.5100000000002</v>
      </c>
      <c r="J662" s="57">
        <f>Berechnungsmaske!H671</f>
        <v>2440.69</v>
      </c>
      <c r="K662" s="57">
        <f>Berechnungsmaske!I671</f>
        <v>2781.39</v>
      </c>
      <c r="L662" s="57">
        <f>Berechnungsmaske!J671</f>
        <v>2068.77</v>
      </c>
      <c r="M662" s="57">
        <f>Berechnungsmaske!K671</f>
        <v>2043.15</v>
      </c>
    </row>
    <row r="663" spans="4:13" ht="15" customHeight="1" x14ac:dyDescent="0.2">
      <c r="D663" s="57" t="str">
        <f>Berechnungsmaske!D672</f>
        <v/>
      </c>
      <c r="E663" s="57" t="str">
        <f>Berechnungsmaske!E672</f>
        <v/>
      </c>
      <c r="G663" s="57" t="str">
        <f>Berechnungsmaske!F672</f>
        <v>2</v>
      </c>
      <c r="I663" s="57">
        <f>Berechnungsmaske!G672</f>
        <v>2143.44</v>
      </c>
      <c r="J663" s="57">
        <f>Berechnungsmaske!H672</f>
        <v>2185.69</v>
      </c>
      <c r="K663" s="57">
        <f>Berechnungsmaske!I672</f>
        <v>2490.8000000000002</v>
      </c>
      <c r="L663" s="57">
        <f>Berechnungsmaske!J672</f>
        <v>1852.63</v>
      </c>
      <c r="M663" s="57">
        <f>Berechnungsmaske!K672</f>
        <v>1829.69</v>
      </c>
    </row>
    <row r="664" spans="4:13" ht="15" customHeight="1" x14ac:dyDescent="0.2">
      <c r="D664" s="57">
        <f>Berechnungsmaske!D673</f>
        <v>6570</v>
      </c>
      <c r="E664" s="57">
        <f>Berechnungsmaske!E673</f>
        <v>6589.99</v>
      </c>
      <c r="G664" s="57" t="str">
        <f>Berechnungsmaske!F673</f>
        <v>1</v>
      </c>
      <c r="I664" s="57">
        <f>Berechnungsmaske!G673</f>
        <v>2398.75</v>
      </c>
      <c r="J664" s="57">
        <f>Berechnungsmaske!H673</f>
        <v>2445.94</v>
      </c>
      <c r="K664" s="57">
        <f>Berechnungsmaske!I673</f>
        <v>2787.87</v>
      </c>
      <c r="L664" s="57">
        <f>Berechnungsmaske!J673</f>
        <v>2074.02</v>
      </c>
      <c r="M664" s="57">
        <f>Berechnungsmaske!K673</f>
        <v>2048.39</v>
      </c>
    </row>
    <row r="665" spans="4:13" ht="15" customHeight="1" x14ac:dyDescent="0.2">
      <c r="D665" s="57" t="str">
        <f>Berechnungsmaske!D674</f>
        <v/>
      </c>
      <c r="E665" s="57" t="str">
        <f>Berechnungsmaske!E674</f>
        <v/>
      </c>
      <c r="G665" s="57" t="str">
        <f>Berechnungsmaske!F674</f>
        <v>2</v>
      </c>
      <c r="I665" s="57">
        <f>Berechnungsmaske!G674</f>
        <v>2148.13</v>
      </c>
      <c r="J665" s="57">
        <f>Berechnungsmaske!H674</f>
        <v>2190.39</v>
      </c>
      <c r="K665" s="57">
        <f>Berechnungsmaske!I674</f>
        <v>2496.6</v>
      </c>
      <c r="L665" s="57">
        <f>Berechnungsmaske!J674</f>
        <v>1857.33</v>
      </c>
      <c r="M665" s="57">
        <f>Berechnungsmaske!K674</f>
        <v>1834.38</v>
      </c>
    </row>
    <row r="666" spans="4:13" ht="15" customHeight="1" x14ac:dyDescent="0.2">
      <c r="D666" s="57">
        <f>Berechnungsmaske!D675</f>
        <v>6590</v>
      </c>
      <c r="E666" s="57">
        <f>Berechnungsmaske!E675</f>
        <v>6609.99</v>
      </c>
      <c r="G666" s="57" t="str">
        <f>Berechnungsmaske!F675</f>
        <v>1</v>
      </c>
      <c r="I666" s="57">
        <f>Berechnungsmaske!G675</f>
        <v>2403.9899999999998</v>
      </c>
      <c r="J666" s="57">
        <f>Berechnungsmaske!H675</f>
        <v>2451.17</v>
      </c>
      <c r="K666" s="57">
        <f>Berechnungsmaske!I675</f>
        <v>2794.47</v>
      </c>
      <c r="L666" s="57">
        <f>Berechnungsmaske!J675</f>
        <v>2079.2600000000002</v>
      </c>
      <c r="M666" s="57">
        <f>Berechnungsmaske!K675</f>
        <v>2053.64</v>
      </c>
    </row>
    <row r="667" spans="4:13" ht="15" customHeight="1" x14ac:dyDescent="0.2">
      <c r="D667" s="57" t="str">
        <f>Berechnungsmaske!D676</f>
        <v/>
      </c>
      <c r="E667" s="57" t="str">
        <f>Berechnungsmaske!E676</f>
        <v/>
      </c>
      <c r="G667" s="57" t="str">
        <f>Berechnungsmaske!F676</f>
        <v>2</v>
      </c>
      <c r="I667" s="57">
        <f>Berechnungsmaske!G676</f>
        <v>2152.83</v>
      </c>
      <c r="J667" s="57">
        <f>Berechnungsmaske!H676</f>
        <v>2195.08</v>
      </c>
      <c r="K667" s="57">
        <f>Berechnungsmaske!I676</f>
        <v>2502.5100000000002</v>
      </c>
      <c r="L667" s="57">
        <f>Berechnungsmaske!J676</f>
        <v>1862.02</v>
      </c>
      <c r="M667" s="57">
        <f>Berechnungsmaske!K676</f>
        <v>1839.08</v>
      </c>
    </row>
    <row r="668" spans="4:13" ht="15" customHeight="1" x14ac:dyDescent="0.2">
      <c r="D668" s="57">
        <f>Berechnungsmaske!D677</f>
        <v>6610</v>
      </c>
      <c r="E668" s="57">
        <f>Berechnungsmaske!E677</f>
        <v>6629.99</v>
      </c>
      <c r="G668" s="57" t="str">
        <f>Berechnungsmaske!F677</f>
        <v>1</v>
      </c>
      <c r="I668" s="57">
        <f>Berechnungsmaske!G677</f>
        <v>2409.1799999999998</v>
      </c>
      <c r="J668" s="57">
        <f>Berechnungsmaske!H677</f>
        <v>2456.41</v>
      </c>
      <c r="K668" s="57">
        <f>Berechnungsmaske!I677</f>
        <v>2800.95</v>
      </c>
      <c r="L668" s="57">
        <f>Berechnungsmaske!J677</f>
        <v>2084.44</v>
      </c>
      <c r="M668" s="57">
        <f>Berechnungsmaske!K677</f>
        <v>2058.8200000000002</v>
      </c>
    </row>
    <row r="669" spans="4:13" ht="15" customHeight="1" x14ac:dyDescent="0.2">
      <c r="D669" s="57" t="str">
        <f>Berechnungsmaske!D678</f>
        <v/>
      </c>
      <c r="E669" s="57" t="str">
        <f>Berechnungsmaske!E678</f>
        <v/>
      </c>
      <c r="G669" s="57" t="str">
        <f>Berechnungsmaske!F678</f>
        <v>2</v>
      </c>
      <c r="I669" s="57">
        <f>Berechnungsmaske!G678</f>
        <v>2157.4699999999998</v>
      </c>
      <c r="J669" s="57">
        <f>Berechnungsmaske!H678</f>
        <v>2199.77</v>
      </c>
      <c r="K669" s="57">
        <f>Berechnungsmaske!I678</f>
        <v>2508.31</v>
      </c>
      <c r="L669" s="57">
        <f>Berechnungsmaske!J678</f>
        <v>1866.66</v>
      </c>
      <c r="M669" s="57">
        <f>Berechnungsmaske!K678</f>
        <v>1843.72</v>
      </c>
    </row>
    <row r="670" spans="4:13" ht="15" customHeight="1" x14ac:dyDescent="0.2">
      <c r="D670" s="57">
        <f>Berechnungsmaske!D679</f>
        <v>6630</v>
      </c>
      <c r="E670" s="57">
        <f>Berechnungsmaske!E679</f>
        <v>6649.99</v>
      </c>
      <c r="G670" s="57" t="str">
        <f>Berechnungsmaske!F679</f>
        <v>1</v>
      </c>
      <c r="I670" s="57">
        <f>Berechnungsmaske!G679</f>
        <v>2414.42</v>
      </c>
      <c r="J670" s="57">
        <f>Berechnungsmaske!H679</f>
        <v>2461.6</v>
      </c>
      <c r="K670" s="57">
        <f>Berechnungsmaske!I679</f>
        <v>2807.43</v>
      </c>
      <c r="L670" s="57">
        <f>Berechnungsmaske!J679</f>
        <v>2089.6799999999998</v>
      </c>
      <c r="M670" s="57">
        <f>Berechnungsmaske!K679</f>
        <v>2064.06</v>
      </c>
    </row>
    <row r="671" spans="4:13" ht="15" customHeight="1" x14ac:dyDescent="0.2">
      <c r="D671" s="57" t="str">
        <f>Berechnungsmaske!D680</f>
        <v/>
      </c>
      <c r="E671" s="57" t="str">
        <f>Berechnungsmaske!E680</f>
        <v/>
      </c>
      <c r="G671" s="57" t="str">
        <f>Berechnungsmaske!F680</f>
        <v>2</v>
      </c>
      <c r="I671" s="57">
        <f>Berechnungsmaske!G680</f>
        <v>2162.17</v>
      </c>
      <c r="J671" s="57">
        <f>Berechnungsmaske!H680</f>
        <v>2204.42</v>
      </c>
      <c r="K671" s="57">
        <f>Berechnungsmaske!I680</f>
        <v>2514.11</v>
      </c>
      <c r="L671" s="57">
        <f>Berechnungsmaske!J680</f>
        <v>1871.35</v>
      </c>
      <c r="M671" s="57">
        <f>Berechnungsmaske!K680</f>
        <v>1848.41</v>
      </c>
    </row>
    <row r="672" spans="4:13" ht="15" customHeight="1" x14ac:dyDescent="0.2">
      <c r="D672" s="57">
        <f>Berechnungsmaske!D681</f>
        <v>6650</v>
      </c>
      <c r="E672" s="57">
        <f>Berechnungsmaske!E681</f>
        <v>6669.99</v>
      </c>
      <c r="G672" s="57" t="str">
        <f>Berechnungsmaske!F681</f>
        <v>1</v>
      </c>
      <c r="I672" s="57">
        <f>Berechnungsmaske!G681</f>
        <v>2419.6</v>
      </c>
      <c r="J672" s="57">
        <f>Berechnungsmaske!H681</f>
        <v>2466.85</v>
      </c>
      <c r="K672" s="57">
        <f>Berechnungsmaske!I681</f>
        <v>2814.03</v>
      </c>
      <c r="L672" s="57">
        <f>Berechnungsmaske!J681</f>
        <v>2094.92</v>
      </c>
      <c r="M672" s="57">
        <f>Berechnungsmaske!K681</f>
        <v>2069.2399999999998</v>
      </c>
    </row>
    <row r="673" spans="4:13" ht="15" customHeight="1" x14ac:dyDescent="0.2">
      <c r="D673" s="57" t="str">
        <f>Berechnungsmaske!D682</f>
        <v/>
      </c>
      <c r="E673" s="57" t="str">
        <f>Berechnungsmaske!E682</f>
        <v/>
      </c>
      <c r="G673" s="57" t="str">
        <f>Berechnungsmaske!F682</f>
        <v>2</v>
      </c>
      <c r="I673" s="57">
        <f>Berechnungsmaske!G682</f>
        <v>2166.81</v>
      </c>
      <c r="J673" s="57">
        <f>Berechnungsmaske!H682</f>
        <v>2209.12</v>
      </c>
      <c r="K673" s="57">
        <f>Berechnungsmaske!I682</f>
        <v>2520.02</v>
      </c>
      <c r="L673" s="57">
        <f>Berechnungsmaske!J682</f>
        <v>1876.05</v>
      </c>
      <c r="M673" s="57">
        <f>Berechnungsmaske!K682</f>
        <v>1853.05</v>
      </c>
    </row>
    <row r="674" spans="4:13" ht="15" customHeight="1" x14ac:dyDescent="0.2">
      <c r="D674" s="57">
        <f>Berechnungsmaske!D683</f>
        <v>6670</v>
      </c>
      <c r="E674" s="57">
        <f>Berechnungsmaske!E683</f>
        <v>6689.99</v>
      </c>
      <c r="G674" s="57" t="str">
        <f>Berechnungsmaske!F683</f>
        <v>1</v>
      </c>
      <c r="I674" s="57">
        <f>Berechnungsmaske!G683</f>
        <v>2424.84</v>
      </c>
      <c r="J674" s="57">
        <f>Berechnungsmaske!H683</f>
        <v>2472.0300000000002</v>
      </c>
      <c r="K674" s="57">
        <f>Berechnungsmaske!I683</f>
        <v>2820.51</v>
      </c>
      <c r="L674" s="57">
        <f>Berechnungsmaske!J683</f>
        <v>2100.11</v>
      </c>
      <c r="M674" s="57">
        <f>Berechnungsmaske!K683</f>
        <v>2074.48</v>
      </c>
    </row>
    <row r="675" spans="4:13" ht="15" customHeight="1" x14ac:dyDescent="0.2">
      <c r="D675" s="57" t="str">
        <f>Berechnungsmaske!D684</f>
        <v/>
      </c>
      <c r="E675" s="57" t="str">
        <f>Berechnungsmaske!E684</f>
        <v/>
      </c>
      <c r="G675" s="57" t="str">
        <f>Berechnungsmaske!F684</f>
        <v>2</v>
      </c>
      <c r="I675" s="57">
        <f>Berechnungsmaske!G684</f>
        <v>2171.5</v>
      </c>
      <c r="J675" s="57">
        <f>Berechnungsmaske!H684</f>
        <v>2213.7600000000002</v>
      </c>
      <c r="K675" s="57">
        <f>Berechnungsmaske!I684</f>
        <v>2525.83</v>
      </c>
      <c r="L675" s="57">
        <f>Berechnungsmaske!J684</f>
        <v>1880.69</v>
      </c>
      <c r="M675" s="57">
        <f>Berechnungsmaske!K684</f>
        <v>1857.74</v>
      </c>
    </row>
    <row r="676" spans="4:13" ht="15" customHeight="1" x14ac:dyDescent="0.2">
      <c r="D676" s="57">
        <f>Berechnungsmaske!D685</f>
        <v>6690</v>
      </c>
      <c r="E676" s="57">
        <f>Berechnungsmaske!E685</f>
        <v>6709.99</v>
      </c>
      <c r="G676" s="57" t="str">
        <f>Berechnungsmaske!F685</f>
        <v>1</v>
      </c>
      <c r="I676" s="57">
        <f>Berechnungsmaske!G685</f>
        <v>2430.09</v>
      </c>
      <c r="J676" s="57">
        <f>Berechnungsmaske!H685</f>
        <v>2477.27</v>
      </c>
      <c r="K676" s="57">
        <f>Berechnungsmaske!I685</f>
        <v>2826.98</v>
      </c>
      <c r="L676" s="57">
        <f>Berechnungsmaske!J685</f>
        <v>2105.35</v>
      </c>
      <c r="M676" s="57">
        <f>Berechnungsmaske!K685</f>
        <v>2079.73</v>
      </c>
    </row>
    <row r="677" spans="4:13" ht="15" customHeight="1" x14ac:dyDescent="0.2">
      <c r="D677" s="57" t="str">
        <f>Berechnungsmaske!D686</f>
        <v/>
      </c>
      <c r="E677" s="57" t="str">
        <f>Berechnungsmaske!E686</f>
        <v/>
      </c>
      <c r="G677" s="57" t="str">
        <f>Berechnungsmaske!F686</f>
        <v>2</v>
      </c>
      <c r="I677" s="57">
        <f>Berechnungsmaske!G686</f>
        <v>2176.1999999999998</v>
      </c>
      <c r="J677" s="57">
        <f>Berechnungsmaske!H686</f>
        <v>2218.4499999999998</v>
      </c>
      <c r="K677" s="57">
        <f>Berechnungsmaske!I686</f>
        <v>2531.63</v>
      </c>
      <c r="L677" s="57">
        <f>Berechnungsmaske!J686</f>
        <v>1885.39</v>
      </c>
      <c r="M677" s="57">
        <f>Berechnungsmaske!K686</f>
        <v>1862.44</v>
      </c>
    </row>
    <row r="678" spans="4:13" ht="15" customHeight="1" x14ac:dyDescent="0.2">
      <c r="D678" s="57">
        <f>Berechnungsmaske!D687</f>
        <v>6710</v>
      </c>
      <c r="E678" s="57">
        <f>Berechnungsmaske!E687</f>
        <v>6729.99</v>
      </c>
      <c r="G678" s="57" t="str">
        <f>Berechnungsmaske!F687</f>
        <v>1</v>
      </c>
      <c r="I678" s="57">
        <f>Berechnungsmaske!G687</f>
        <v>2435.33</v>
      </c>
      <c r="J678" s="57">
        <f>Berechnungsmaske!H687</f>
        <v>2482.5100000000002</v>
      </c>
      <c r="K678" s="57">
        <f>Berechnungsmaske!I687</f>
        <v>2833.46</v>
      </c>
      <c r="L678" s="57">
        <f>Berechnungsmaske!J687</f>
        <v>2110.59</v>
      </c>
      <c r="M678" s="57">
        <f>Berechnungsmaske!K687</f>
        <v>2084.9699999999998</v>
      </c>
    </row>
    <row r="679" spans="4:13" ht="15" customHeight="1" x14ac:dyDescent="0.2">
      <c r="D679" s="57" t="str">
        <f>Berechnungsmaske!D688</f>
        <v/>
      </c>
      <c r="E679" s="57" t="str">
        <f>Berechnungsmaske!E688</f>
        <v/>
      </c>
      <c r="G679" s="57" t="str">
        <f>Berechnungsmaske!F688</f>
        <v>2</v>
      </c>
      <c r="I679" s="57">
        <f>Berechnungsmaske!G688</f>
        <v>2180.89</v>
      </c>
      <c r="J679" s="57">
        <f>Berechnungsmaske!H688</f>
        <v>2223.14</v>
      </c>
      <c r="K679" s="57">
        <f>Berechnungsmaske!I688</f>
        <v>2537.4299999999998</v>
      </c>
      <c r="L679" s="57">
        <f>Berechnungsmaske!J688</f>
        <v>1890.08</v>
      </c>
      <c r="M679" s="57">
        <f>Berechnungsmaske!K688</f>
        <v>1867.13</v>
      </c>
    </row>
    <row r="680" spans="4:13" ht="15" customHeight="1" x14ac:dyDescent="0.2">
      <c r="D680" s="57">
        <f>Berechnungsmaske!D689</f>
        <v>6730</v>
      </c>
      <c r="E680" s="57">
        <f>Berechnungsmaske!E689</f>
        <v>6749.99</v>
      </c>
      <c r="G680" s="57" t="str">
        <f>Berechnungsmaske!F689</f>
        <v>1</v>
      </c>
      <c r="I680" s="57">
        <f>Berechnungsmaske!G689</f>
        <v>2440.5100000000002</v>
      </c>
      <c r="J680" s="57">
        <f>Berechnungsmaske!H689</f>
        <v>2487.7600000000002</v>
      </c>
      <c r="K680" s="57">
        <f>Berechnungsmaske!I689</f>
        <v>2839.94</v>
      </c>
      <c r="L680" s="57">
        <f>Berechnungsmaske!J689</f>
        <v>2115.83</v>
      </c>
      <c r="M680" s="57">
        <f>Berechnungsmaske!K689</f>
        <v>2090.15</v>
      </c>
    </row>
    <row r="681" spans="4:13" ht="15" customHeight="1" x14ac:dyDescent="0.2">
      <c r="D681" s="57" t="str">
        <f>Berechnungsmaske!D690</f>
        <v/>
      </c>
      <c r="E681" s="57" t="str">
        <f>Berechnungsmaske!E690</f>
        <v/>
      </c>
      <c r="G681" s="57" t="str">
        <f>Berechnungsmaske!F690</f>
        <v>2</v>
      </c>
      <c r="I681" s="57">
        <f>Berechnungsmaske!G690</f>
        <v>2185.5300000000002</v>
      </c>
      <c r="J681" s="57">
        <f>Berechnungsmaske!H690</f>
        <v>2227.84</v>
      </c>
      <c r="K681" s="57">
        <f>Berechnungsmaske!I690</f>
        <v>2543.23</v>
      </c>
      <c r="L681" s="57">
        <f>Berechnungsmaske!J690</f>
        <v>1894.78</v>
      </c>
      <c r="M681" s="57">
        <f>Berechnungsmaske!K690</f>
        <v>1871.78</v>
      </c>
    </row>
    <row r="682" spans="4:13" ht="15" customHeight="1" x14ac:dyDescent="0.2">
      <c r="D682" s="57">
        <f>Berechnungsmaske!D691</f>
        <v>6750</v>
      </c>
      <c r="E682" s="57">
        <f>Berechnungsmaske!E691</f>
        <v>6769.99</v>
      </c>
      <c r="G682" s="57" t="str">
        <f>Berechnungsmaske!F691</f>
        <v>1</v>
      </c>
      <c r="I682" s="57">
        <f>Berechnungsmaske!G691</f>
        <v>2445.75</v>
      </c>
      <c r="J682" s="57">
        <f>Berechnungsmaske!H691</f>
        <v>2492.94</v>
      </c>
      <c r="K682" s="57">
        <f>Berechnungsmaske!I691</f>
        <v>2846.42</v>
      </c>
      <c r="L682" s="57">
        <f>Berechnungsmaske!J691</f>
        <v>2121.02</v>
      </c>
      <c r="M682" s="57">
        <f>Berechnungsmaske!K691</f>
        <v>2095.39</v>
      </c>
    </row>
    <row r="683" spans="4:13" ht="15" customHeight="1" x14ac:dyDescent="0.2">
      <c r="D683" s="57" t="str">
        <f>Berechnungsmaske!D692</f>
        <v/>
      </c>
      <c r="E683" s="57" t="str">
        <f>Berechnungsmaske!E692</f>
        <v/>
      </c>
      <c r="G683" s="57" t="str">
        <f>Berechnungsmaske!F692</f>
        <v>2</v>
      </c>
      <c r="I683" s="57">
        <f>Berechnungsmaske!G692</f>
        <v>2190.2199999999998</v>
      </c>
      <c r="J683" s="57">
        <f>Berechnungsmaske!H692</f>
        <v>2232.48</v>
      </c>
      <c r="K683" s="57">
        <f>Berechnungsmaske!I692</f>
        <v>2549.0300000000002</v>
      </c>
      <c r="L683" s="57">
        <f>Berechnungsmaske!J692</f>
        <v>1899.42</v>
      </c>
      <c r="M683" s="57">
        <f>Berechnungsmaske!K692</f>
        <v>1876.47</v>
      </c>
    </row>
    <row r="684" spans="4:13" ht="15" customHeight="1" x14ac:dyDescent="0.2">
      <c r="D684" s="57">
        <f>Berechnungsmaske!D693</f>
        <v>6770</v>
      </c>
      <c r="E684" s="57">
        <f>Berechnungsmaske!E693</f>
        <v>6789.99</v>
      </c>
      <c r="G684" s="57" t="str">
        <f>Berechnungsmaske!F693</f>
        <v>1</v>
      </c>
      <c r="I684" s="57">
        <f>Berechnungsmaske!G693</f>
        <v>2450.9899999999998</v>
      </c>
      <c r="J684" s="57">
        <f>Berechnungsmaske!H693</f>
        <v>2498.1799999999998</v>
      </c>
      <c r="K684" s="57">
        <f>Berechnungsmaske!I693</f>
        <v>2852.9</v>
      </c>
      <c r="L684" s="57">
        <f>Berechnungsmaske!J693</f>
        <v>2126.2600000000002</v>
      </c>
      <c r="M684" s="57">
        <f>Berechnungsmaske!K693</f>
        <v>2100.64</v>
      </c>
    </row>
    <row r="685" spans="4:13" ht="15" customHeight="1" x14ac:dyDescent="0.2">
      <c r="D685" s="57" t="str">
        <f>Berechnungsmaske!D694</f>
        <v/>
      </c>
      <c r="E685" s="57" t="str">
        <f>Berechnungsmaske!E694</f>
        <v/>
      </c>
      <c r="G685" s="57" t="str">
        <f>Berechnungsmaske!F694</f>
        <v>2</v>
      </c>
      <c r="I685" s="57">
        <f>Berechnungsmaske!G694</f>
        <v>2194.92</v>
      </c>
      <c r="J685" s="57">
        <f>Berechnungsmaske!H694</f>
        <v>2237.17</v>
      </c>
      <c r="K685" s="57">
        <f>Berechnungsmaske!I694</f>
        <v>2554.84</v>
      </c>
      <c r="L685" s="57">
        <f>Berechnungsmaske!J694</f>
        <v>1904.11</v>
      </c>
      <c r="M685" s="57">
        <f>Berechnungsmaske!K694</f>
        <v>1881.17</v>
      </c>
    </row>
    <row r="686" spans="4:13" ht="15" customHeight="1" x14ac:dyDescent="0.2">
      <c r="D686" s="57">
        <f>Berechnungsmaske!D695</f>
        <v>6790</v>
      </c>
      <c r="E686" s="57">
        <f>Berechnungsmaske!E695</f>
        <v>6809.99</v>
      </c>
      <c r="G686" s="57" t="str">
        <f>Berechnungsmaske!F695</f>
        <v>1</v>
      </c>
      <c r="I686" s="57">
        <f>Berechnungsmaske!G695</f>
        <v>2456.1799999999998</v>
      </c>
      <c r="J686" s="57">
        <f>Berechnungsmaske!H695</f>
        <v>2503.41</v>
      </c>
      <c r="K686" s="57">
        <f>Berechnungsmaske!I695</f>
        <v>2859.38</v>
      </c>
      <c r="L686" s="57">
        <f>Berechnungsmaske!J695</f>
        <v>2131.44</v>
      </c>
      <c r="M686" s="57">
        <f>Berechnungsmaske!K695</f>
        <v>2105.8200000000002</v>
      </c>
    </row>
    <row r="687" spans="4:13" ht="15" customHeight="1" x14ac:dyDescent="0.2">
      <c r="D687" s="57" t="str">
        <f>Berechnungsmaske!D696</f>
        <v/>
      </c>
      <c r="E687" s="57" t="str">
        <f>Berechnungsmaske!E696</f>
        <v/>
      </c>
      <c r="G687" s="57" t="str">
        <f>Berechnungsmaske!F696</f>
        <v>2</v>
      </c>
      <c r="I687" s="57">
        <f>Berechnungsmaske!G696</f>
        <v>2199.56</v>
      </c>
      <c r="J687" s="57">
        <f>Berechnungsmaske!H696</f>
        <v>2241.86</v>
      </c>
      <c r="K687" s="57">
        <f>Berechnungsmaske!I696</f>
        <v>2560.64</v>
      </c>
      <c r="L687" s="57">
        <f>Berechnungsmaske!J696</f>
        <v>1908.75</v>
      </c>
      <c r="M687" s="57">
        <f>Berechnungsmaske!K696</f>
        <v>1885.81</v>
      </c>
    </row>
    <row r="688" spans="4:13" ht="15" customHeight="1" x14ac:dyDescent="0.2">
      <c r="D688" s="57">
        <f>Berechnungsmaske!D697</f>
        <v>6810</v>
      </c>
      <c r="E688" s="57">
        <f>Berechnungsmaske!E697</f>
        <v>6829.99</v>
      </c>
      <c r="G688" s="57" t="str">
        <f>Berechnungsmaske!F697</f>
        <v>1</v>
      </c>
      <c r="I688" s="57">
        <f>Berechnungsmaske!G697</f>
        <v>2461.42</v>
      </c>
      <c r="J688" s="57">
        <f>Berechnungsmaske!H697</f>
        <v>2508.6</v>
      </c>
      <c r="K688" s="57">
        <f>Berechnungsmaske!I697</f>
        <v>2865.86</v>
      </c>
      <c r="L688" s="57">
        <f>Berechnungsmaske!J697</f>
        <v>2136.6799999999998</v>
      </c>
      <c r="M688" s="57">
        <f>Berechnungsmaske!K697</f>
        <v>2111.06</v>
      </c>
    </row>
    <row r="689" spans="4:13" ht="15" customHeight="1" x14ac:dyDescent="0.2">
      <c r="D689" s="57" t="str">
        <f>Berechnungsmaske!D698</f>
        <v/>
      </c>
      <c r="E689" s="57" t="str">
        <f>Berechnungsmaske!E698</f>
        <v/>
      </c>
      <c r="G689" s="57" t="str">
        <f>Berechnungsmaske!F698</f>
        <v>2</v>
      </c>
      <c r="I689" s="57">
        <f>Berechnungsmaske!G698</f>
        <v>2204.2600000000002</v>
      </c>
      <c r="J689" s="57">
        <f>Berechnungsmaske!H698</f>
        <v>2246.5100000000002</v>
      </c>
      <c r="K689" s="57">
        <f>Berechnungsmaske!I698</f>
        <v>2566.44</v>
      </c>
      <c r="L689" s="57">
        <f>Berechnungsmaske!J698</f>
        <v>1913.44</v>
      </c>
      <c r="M689" s="57">
        <f>Berechnungsmaske!K698</f>
        <v>1890.5</v>
      </c>
    </row>
    <row r="690" spans="4:13" ht="15" customHeight="1" x14ac:dyDescent="0.2">
      <c r="D690" s="57">
        <f>Berechnungsmaske!D699</f>
        <v>6830</v>
      </c>
      <c r="E690" s="57">
        <f>Berechnungsmaske!E699</f>
        <v>6849.99</v>
      </c>
      <c r="G690" s="57" t="str">
        <f>Berechnungsmaske!F699</f>
        <v>1</v>
      </c>
      <c r="I690" s="57">
        <f>Berechnungsmaske!G699</f>
        <v>2466.67</v>
      </c>
      <c r="J690" s="57">
        <f>Berechnungsmaske!H699</f>
        <v>2513.85</v>
      </c>
      <c r="K690" s="57">
        <f>Berechnungsmaske!I699</f>
        <v>2872.34</v>
      </c>
      <c r="L690" s="57">
        <f>Berechnungsmaske!J699</f>
        <v>2141.92</v>
      </c>
      <c r="M690" s="57">
        <f>Berechnungsmaske!K699</f>
        <v>2116.3000000000002</v>
      </c>
    </row>
    <row r="691" spans="4:13" ht="15" customHeight="1" x14ac:dyDescent="0.2">
      <c r="D691" s="57" t="str">
        <f>Berechnungsmaske!D700</f>
        <v/>
      </c>
      <c r="E691" s="57" t="str">
        <f>Berechnungsmaske!E700</f>
        <v/>
      </c>
      <c r="G691" s="57" t="str">
        <f>Berechnungsmaske!F700</f>
        <v>2</v>
      </c>
      <c r="I691" s="57">
        <f>Berechnungsmaske!G700</f>
        <v>2208.9499999999998</v>
      </c>
      <c r="J691" s="57">
        <f>Berechnungsmaske!H700</f>
        <v>2251.21</v>
      </c>
      <c r="K691" s="57">
        <f>Berechnungsmaske!I700</f>
        <v>2572.2399999999998</v>
      </c>
      <c r="L691" s="57">
        <f>Berechnungsmaske!J700</f>
        <v>1918.14</v>
      </c>
      <c r="M691" s="57">
        <f>Berechnungsmaske!K700</f>
        <v>1895.19</v>
      </c>
    </row>
    <row r="692" spans="4:13" ht="15" customHeight="1" x14ac:dyDescent="0.2">
      <c r="D692" s="57">
        <f>Berechnungsmaske!D701</f>
        <v>6850</v>
      </c>
      <c r="E692" s="57">
        <f>Berechnungsmaske!E701</f>
        <v>6869.99</v>
      </c>
      <c r="G692" s="57" t="str">
        <f>Berechnungsmaske!F701</f>
        <v>1</v>
      </c>
      <c r="I692" s="57">
        <f>Berechnungsmaske!G701</f>
        <v>2471.9</v>
      </c>
      <c r="J692" s="57">
        <f>Berechnungsmaske!H701</f>
        <v>2519.09</v>
      </c>
      <c r="K692" s="57">
        <f>Berechnungsmaske!I701</f>
        <v>2878.7</v>
      </c>
      <c r="L692" s="57">
        <f>Berechnungsmaske!J701</f>
        <v>2147.16</v>
      </c>
      <c r="M692" s="57">
        <f>Berechnungsmaske!K701</f>
        <v>2121.54</v>
      </c>
    </row>
    <row r="693" spans="4:13" ht="15" customHeight="1" x14ac:dyDescent="0.2">
      <c r="D693" s="57" t="str">
        <f>Berechnungsmaske!D702</f>
        <v/>
      </c>
      <c r="E693" s="57" t="str">
        <f>Berechnungsmaske!E702</f>
        <v/>
      </c>
      <c r="G693" s="57" t="str">
        <f>Berechnungsmaske!F702</f>
        <v>2</v>
      </c>
      <c r="I693" s="57">
        <f>Berechnungsmaske!G702</f>
        <v>2213.65</v>
      </c>
      <c r="J693" s="57">
        <f>Berechnungsmaske!H702</f>
        <v>2255.9</v>
      </c>
      <c r="K693" s="57">
        <f>Berechnungsmaske!I702</f>
        <v>2577.94</v>
      </c>
      <c r="L693" s="57">
        <f>Berechnungsmaske!J702</f>
        <v>1922.83</v>
      </c>
      <c r="M693" s="57">
        <f>Berechnungsmaske!K702</f>
        <v>1899.89</v>
      </c>
    </row>
    <row r="694" spans="4:13" ht="15" customHeight="1" x14ac:dyDescent="0.2">
      <c r="D694" s="57">
        <f>Berechnungsmaske!D703</f>
        <v>6870</v>
      </c>
      <c r="E694" s="57">
        <f>Berechnungsmaske!E703</f>
        <v>6889.99</v>
      </c>
      <c r="G694" s="57" t="str">
        <f>Berechnungsmaske!F703</f>
        <v>1</v>
      </c>
      <c r="I694" s="57">
        <f>Berechnungsmaske!G703</f>
        <v>2477.09</v>
      </c>
      <c r="J694" s="57">
        <f>Berechnungsmaske!H703</f>
        <v>2524.33</v>
      </c>
      <c r="K694" s="57">
        <f>Berechnungsmaske!I703</f>
        <v>2885.17</v>
      </c>
      <c r="L694" s="57">
        <f>Berechnungsmaske!J703</f>
        <v>2152.35</v>
      </c>
      <c r="M694" s="57">
        <f>Berechnungsmaske!K703</f>
        <v>2126.73</v>
      </c>
    </row>
    <row r="695" spans="4:13" ht="15" customHeight="1" x14ac:dyDescent="0.2">
      <c r="D695" s="57" t="str">
        <f>Berechnungsmaske!D704</f>
        <v/>
      </c>
      <c r="E695" s="57" t="str">
        <f>Berechnungsmaske!E704</f>
        <v/>
      </c>
      <c r="G695" s="57" t="str">
        <f>Berechnungsmaske!F704</f>
        <v>2</v>
      </c>
      <c r="I695" s="57">
        <f>Berechnungsmaske!G704</f>
        <v>2218.29</v>
      </c>
      <c r="J695" s="57">
        <f>Berechnungsmaske!H704</f>
        <v>2260.59</v>
      </c>
      <c r="K695" s="57">
        <f>Berechnungsmaske!I704</f>
        <v>2583.7399999999998</v>
      </c>
      <c r="L695" s="57">
        <f>Berechnungsmaske!J704</f>
        <v>1927.48</v>
      </c>
      <c r="M695" s="57">
        <f>Berechnungsmaske!K704</f>
        <v>1904.53</v>
      </c>
    </row>
    <row r="696" spans="4:13" ht="15" customHeight="1" x14ac:dyDescent="0.2">
      <c r="D696" s="57">
        <f>Berechnungsmaske!D705</f>
        <v>6890</v>
      </c>
      <c r="E696" s="57" t="str">
        <f>Berechnungsmaske!E705</f>
        <v>und mehr</v>
      </c>
      <c r="G696" s="57" t="str">
        <f>Berechnungsmaske!F705</f>
        <v>1</v>
      </c>
      <c r="I696" s="57">
        <f>Berechnungsmaske!G705</f>
        <v>2482.33</v>
      </c>
      <c r="J696" s="57">
        <f>Berechnungsmaske!H705</f>
        <v>2529.5100000000002</v>
      </c>
      <c r="K696" s="57">
        <f>Berechnungsmaske!I705</f>
        <v>2891.65</v>
      </c>
      <c r="L696" s="57">
        <f>Berechnungsmaske!J705</f>
        <v>2157.59</v>
      </c>
      <c r="M696" s="57">
        <f>Berechnungsmaske!K705</f>
        <v>2131.9699999999998</v>
      </c>
    </row>
    <row r="697" spans="4:13" ht="15" customHeight="1" x14ac:dyDescent="0.2">
      <c r="D697" s="57" t="str">
        <f>Berechnungsmaske!D706</f>
        <v/>
      </c>
      <c r="E697" s="57" t="str">
        <f>Berechnungsmaske!E706</f>
        <v/>
      </c>
      <c r="G697" s="57" t="str">
        <f>Berechnungsmaske!F706</f>
        <v>2</v>
      </c>
      <c r="I697" s="57">
        <f>Berechnungsmaske!G706</f>
        <v>2222.98</v>
      </c>
      <c r="J697" s="57">
        <f>Berechnungsmaske!H706</f>
        <v>2265.23</v>
      </c>
      <c r="K697" s="57">
        <f>Berechnungsmaske!I706</f>
        <v>2589.54</v>
      </c>
      <c r="L697" s="57">
        <f>Berechnungsmaske!J706</f>
        <v>1932.17</v>
      </c>
      <c r="M697" s="57">
        <f>Berechnungsmaske!K706</f>
        <v>1909.22</v>
      </c>
    </row>
    <row r="698" spans="4:13" ht="15" customHeight="1" x14ac:dyDescent="0.2">
      <c r="D698" s="57"/>
      <c r="E698" s="57"/>
      <c r="G698" s="57"/>
      <c r="I698" s="57"/>
      <c r="J698" s="57"/>
      <c r="K698" s="57"/>
      <c r="L698" s="57"/>
      <c r="M698" s="57"/>
    </row>
    <row r="699" spans="4:13" ht="15" customHeight="1" x14ac:dyDescent="0.2">
      <c r="D699" s="57"/>
      <c r="E699" s="57"/>
      <c r="G699" s="57"/>
      <c r="I699" s="57"/>
      <c r="J699" s="57"/>
      <c r="K699" s="57"/>
      <c r="L699" s="57"/>
      <c r="M699" s="57"/>
    </row>
    <row r="700" spans="4:13" ht="15" customHeight="1" x14ac:dyDescent="0.2">
      <c r="D700" s="57"/>
      <c r="E700" s="57"/>
      <c r="G700" s="57"/>
      <c r="I700" s="57"/>
      <c r="J700" s="57"/>
      <c r="K700" s="57"/>
      <c r="L700" s="57"/>
      <c r="M700" s="57"/>
    </row>
  </sheetData>
  <sheetProtection password="87C5" sheet="1" objects="1" scenarios="1"/>
  <mergeCells count="8">
    <mergeCell ref="O7:Q7"/>
    <mergeCell ref="D2:E6"/>
    <mergeCell ref="I5:M5"/>
    <mergeCell ref="I2:M2"/>
    <mergeCell ref="I3:M3"/>
    <mergeCell ref="G2:G7"/>
    <mergeCell ref="H7:M7"/>
    <mergeCell ref="O3:Q6"/>
  </mergeCells>
  <phoneticPr fontId="2" type="noConversion"/>
  <conditionalFormatting sqref="D8:M697">
    <cfRule type="expression" dxfId="0" priority="1" stopIfTrue="1">
      <formula>$D8=$O$7</formula>
    </cfRule>
  </conditionalFormatting>
  <hyperlinks>
    <hyperlink ref="O3:Q6" location="Titel!A1" display="Hauptmenü" xr:uid="{00000000-0004-0000-0300-000000000000}"/>
  </hyperlink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6"/>
  <dimension ref="A1:O43"/>
  <sheetViews>
    <sheetView showGridLines="0" workbookViewId="0">
      <selection activeCell="H22" sqref="H22"/>
    </sheetView>
  </sheetViews>
  <sheetFormatPr baseColWidth="10" defaultRowHeight="12.75" x14ac:dyDescent="0.2"/>
  <cols>
    <col min="1" max="1" width="64.7109375" style="77" bestFit="1" customWidth="1"/>
    <col min="2" max="2" width="12.140625" style="77" bestFit="1" customWidth="1"/>
    <col min="3" max="3" width="3.28515625" style="77" bestFit="1" customWidth="1"/>
    <col min="4" max="4" width="15.28515625" style="77" customWidth="1"/>
    <col min="5" max="5" width="30" style="77" customWidth="1"/>
    <col min="6" max="6" width="2.7109375" style="77" customWidth="1"/>
    <col min="7" max="7" width="11" style="79" bestFit="1" customWidth="1"/>
    <col min="8" max="8" width="12.42578125" style="78" bestFit="1" customWidth="1"/>
    <col min="9" max="9" width="9.140625" style="78" bestFit="1" customWidth="1"/>
    <col min="10" max="10" width="2.7109375" style="77" customWidth="1"/>
    <col min="11" max="11" width="16.42578125" style="77" bestFit="1" customWidth="1"/>
    <col min="12" max="12" width="10.85546875" style="77" bestFit="1" customWidth="1"/>
    <col min="13" max="13" width="11.7109375" style="77" bestFit="1" customWidth="1"/>
    <col min="14" max="14" width="16.28515625" style="77" bestFit="1" customWidth="1"/>
    <col min="15" max="16384" width="11.42578125" style="77"/>
  </cols>
  <sheetData>
    <row r="1" spans="1:8" ht="18.75" customHeight="1" thickBot="1" x14ac:dyDescent="0.25">
      <c r="A1" s="135" t="str">
        <f>"Lohnsteuerberechnung "&amp;BearbJahr&amp;" mit Zellfunktionen"</f>
        <v>Lohnsteuerberechnung 2020 mit Zellfunktionen</v>
      </c>
      <c r="B1" s="134"/>
      <c r="C1" s="133"/>
      <c r="D1" s="133"/>
      <c r="E1" s="133"/>
    </row>
    <row r="2" spans="1:8" ht="16.5" thickTop="1" x14ac:dyDescent="0.25">
      <c r="A2" s="132" t="s">
        <v>66</v>
      </c>
      <c r="B2" s="131">
        <f>Berechnungsmaske!R7</f>
        <v>6900</v>
      </c>
      <c r="C2" s="130" t="s">
        <v>39</v>
      </c>
      <c r="D2" s="119"/>
      <c r="E2" s="308" t="s">
        <v>65</v>
      </c>
      <c r="F2" s="129"/>
    </row>
    <row r="3" spans="1:8" ht="15" x14ac:dyDescent="0.2">
      <c r="A3" s="120" t="s">
        <v>64</v>
      </c>
      <c r="B3" s="117">
        <v>2</v>
      </c>
      <c r="C3" s="116"/>
      <c r="D3" s="119"/>
      <c r="E3" s="309"/>
      <c r="H3" s="78">
        <v>3</v>
      </c>
    </row>
    <row r="4" spans="1:8" ht="15" x14ac:dyDescent="0.2">
      <c r="A4" s="120" t="s">
        <v>63</v>
      </c>
      <c r="B4" s="117">
        <f>IF(Info!$I$7&lt;=3,Info!$I$7,Info!$I$7+1)</f>
        <v>3</v>
      </c>
      <c r="C4" s="126"/>
      <c r="D4" s="119"/>
      <c r="E4" s="309"/>
      <c r="H4" s="78">
        <v>0</v>
      </c>
    </row>
    <row r="5" spans="1:8" ht="15.75" x14ac:dyDescent="0.25">
      <c r="A5" s="128" t="s">
        <v>62</v>
      </c>
      <c r="B5" s="127">
        <v>0</v>
      </c>
      <c r="C5" s="126"/>
      <c r="D5" s="119"/>
      <c r="E5" s="310"/>
      <c r="H5" s="78">
        <v>0.5</v>
      </c>
    </row>
    <row r="6" spans="1:8" ht="15" x14ac:dyDescent="0.2">
      <c r="A6" s="120" t="s">
        <v>61</v>
      </c>
      <c r="B6" s="117">
        <v>0</v>
      </c>
      <c r="C6" s="126"/>
      <c r="D6" s="119"/>
      <c r="E6" s="310"/>
      <c r="H6" s="78">
        <v>1</v>
      </c>
    </row>
    <row r="7" spans="1:8" ht="15" x14ac:dyDescent="0.2">
      <c r="A7" s="120" t="s">
        <v>60</v>
      </c>
      <c r="B7" s="117">
        <f ca="1">INDIRECT("H"&amp;3+H3)</f>
        <v>1</v>
      </c>
      <c r="C7" s="116"/>
      <c r="D7" s="119"/>
      <c r="E7" s="310"/>
      <c r="H7" s="78">
        <v>1.5</v>
      </c>
    </row>
    <row r="8" spans="1:8" ht="15" x14ac:dyDescent="0.2">
      <c r="A8" s="120" t="s">
        <v>59</v>
      </c>
      <c r="B8" s="117">
        <v>8</v>
      </c>
      <c r="C8" s="116" t="s">
        <v>55</v>
      </c>
      <c r="D8" s="119"/>
      <c r="E8" s="125"/>
      <c r="H8" s="78">
        <v>2</v>
      </c>
    </row>
    <row r="9" spans="1:8" ht="15" x14ac:dyDescent="0.2">
      <c r="A9" s="123" t="s">
        <v>58</v>
      </c>
      <c r="B9" s="124">
        <v>14.6</v>
      </c>
      <c r="C9" s="121" t="s">
        <v>55</v>
      </c>
      <c r="D9" s="119"/>
      <c r="E9" s="317" t="s">
        <v>57</v>
      </c>
      <c r="H9" s="78">
        <v>2.5</v>
      </c>
    </row>
    <row r="10" spans="1:8" ht="15" x14ac:dyDescent="0.2">
      <c r="A10" s="123" t="s">
        <v>56</v>
      </c>
      <c r="B10" s="124">
        <v>0.9</v>
      </c>
      <c r="C10" s="121" t="s">
        <v>55</v>
      </c>
      <c r="D10" s="87"/>
      <c r="E10" s="318"/>
      <c r="H10" s="78">
        <v>3</v>
      </c>
    </row>
    <row r="11" spans="1:8" ht="15" x14ac:dyDescent="0.2">
      <c r="A11" s="123" t="s">
        <v>54</v>
      </c>
      <c r="B11" s="122">
        <v>0</v>
      </c>
      <c r="C11" s="121"/>
      <c r="D11" s="87"/>
      <c r="E11" s="318"/>
      <c r="H11" s="78">
        <v>3.5</v>
      </c>
    </row>
    <row r="12" spans="1:8" ht="15" x14ac:dyDescent="0.2">
      <c r="A12" s="120" t="s">
        <v>53</v>
      </c>
      <c r="B12" s="117">
        <v>1</v>
      </c>
      <c r="C12" s="116"/>
      <c r="D12" s="87"/>
      <c r="E12" s="318"/>
      <c r="H12" s="78">
        <v>4</v>
      </c>
    </row>
    <row r="13" spans="1:8" ht="15" x14ac:dyDescent="0.2">
      <c r="A13" s="120" t="s">
        <v>52</v>
      </c>
      <c r="B13" s="117">
        <v>0</v>
      </c>
      <c r="C13" s="116"/>
      <c r="D13" s="119"/>
      <c r="E13" s="319"/>
      <c r="H13" s="78">
        <v>4.5</v>
      </c>
    </row>
    <row r="14" spans="1:8" ht="15" x14ac:dyDescent="0.2">
      <c r="A14" s="120" t="s">
        <v>51</v>
      </c>
      <c r="B14" s="117">
        <v>0</v>
      </c>
      <c r="C14" s="116"/>
      <c r="D14" s="119"/>
      <c r="E14" s="319"/>
      <c r="H14" s="78">
        <v>5</v>
      </c>
    </row>
    <row r="15" spans="1:8" s="114" customFormat="1" ht="15" x14ac:dyDescent="0.2">
      <c r="A15" s="118" t="s">
        <v>50</v>
      </c>
      <c r="B15" s="117">
        <v>0</v>
      </c>
      <c r="C15" s="116"/>
      <c r="D15" s="115"/>
      <c r="E15" s="319"/>
      <c r="H15" s="78">
        <v>5.5</v>
      </c>
    </row>
    <row r="16" spans="1:8" ht="15" x14ac:dyDescent="0.2">
      <c r="A16" s="113" t="s">
        <v>49</v>
      </c>
      <c r="B16" s="112">
        <v>0</v>
      </c>
      <c r="C16" s="111" t="s">
        <v>39</v>
      </c>
      <c r="D16" s="107"/>
      <c r="E16" s="319"/>
      <c r="H16" s="78">
        <v>6</v>
      </c>
    </row>
    <row r="17" spans="1:6" ht="15.75" thickBot="1" x14ac:dyDescent="0.25">
      <c r="A17" s="110" t="s">
        <v>48</v>
      </c>
      <c r="B17" s="109">
        <v>0</v>
      </c>
      <c r="C17" s="108" t="s">
        <v>39</v>
      </c>
      <c r="D17" s="107"/>
      <c r="E17" s="319"/>
    </row>
    <row r="18" spans="1:6" ht="15.75" x14ac:dyDescent="0.25">
      <c r="A18" s="104" t="s">
        <v>47</v>
      </c>
      <c r="B18" s="103">
        <f ca="1">Berechnung!C54/100</f>
        <v>1142.83</v>
      </c>
      <c r="C18" s="102" t="s">
        <v>39</v>
      </c>
      <c r="D18" s="106"/>
      <c r="E18" s="105"/>
    </row>
    <row r="19" spans="1:6" ht="15.75" x14ac:dyDescent="0.25">
      <c r="A19" s="104" t="s">
        <v>46</v>
      </c>
      <c r="B19" s="103">
        <f ca="1">Berechnung!C66/100</f>
        <v>51.42</v>
      </c>
      <c r="C19" s="102" t="s">
        <v>39</v>
      </c>
      <c r="D19" s="87"/>
      <c r="E19" s="316" t="s">
        <v>45</v>
      </c>
    </row>
    <row r="20" spans="1:6" ht="15.75" x14ac:dyDescent="0.25">
      <c r="A20" s="101" t="s">
        <v>44</v>
      </c>
      <c r="B20" s="100">
        <f ca="1">ROUNDDOWN(Berechnung!C68*B8/10000,2)</f>
        <v>74.8</v>
      </c>
      <c r="C20" s="99" t="s">
        <v>39</v>
      </c>
      <c r="D20" s="87"/>
      <c r="E20" s="309"/>
    </row>
    <row r="21" spans="1:6" ht="15.75" x14ac:dyDescent="0.25">
      <c r="A21" s="94" t="s">
        <v>43</v>
      </c>
      <c r="B21" s="98">
        <f>IF(B6=0,ROUND(IF(B3=1,IF(B2&gt;Berechnung!C9,Berechnung!C9,B2),IF(B3=2,IF(B2&gt;(Berechnung!C9/12),(Berechnung!C9/12),B2),IF(B3=3,IF(B2&gt;(Berechnung!C9/360*7),(Berechnung!C9/360*7),B2),IF(B2&gt;(Berechnung!C9/360),(Berechnung!C9/360),B2))))*0.093,2),0)</f>
        <v>641.70000000000005</v>
      </c>
      <c r="C21" s="97" t="s">
        <v>39</v>
      </c>
      <c r="D21" s="87"/>
      <c r="E21" s="309"/>
      <c r="F21" s="96"/>
    </row>
    <row r="22" spans="1:6" ht="15.75" x14ac:dyDescent="0.25">
      <c r="A22" s="94" t="str">
        <f>IF(B9=0,"Privat Krankenversichert ohne Nachweis",IF(B9&gt;20,"Basisprämie KV, AG-Anteil abgezogen",(B9+B10)/2 &amp; " % Krankenversicherungsbeitrag"))</f>
        <v>7.75 % Krankenversicherungsbeitrag</v>
      </c>
      <c r="B22" s="95">
        <f>IF(B9&gt;20,IF(B11=0,B9*Berechnung!$C$69,MAX(B9/2*Berechnung!$C$69,(B9-(Berechnung!G11*Berechnung!F17/12))*Berechnung!$C$69)),IF(B9=0,0,ROUND(IF(B3=1,IF(B2&gt;Berechnung!F17,Berechnung!F17,B2),IF(B3=2,IF(B2&gt;(Berechnung!F17/12),(Berechnung!F17/12),B2),IF(B3=3,IF(B2&gt;(Berechnung!F17/360*7),(Berechnung!F17/360*7),B2),IF(B2&gt;(Berechnung!F17/360),(Berechnung!F17/360),B2))))*((B9+B10)/2*0.01),2)))</f>
        <v>363.28</v>
      </c>
      <c r="C22" s="92" t="s">
        <v>39</v>
      </c>
      <c r="D22" s="87"/>
      <c r="E22" s="309"/>
    </row>
    <row r="23" spans="1:6" ht="15.75" x14ac:dyDescent="0.25">
      <c r="A23" s="94" t="str">
        <f>IF(B14=1,2.025,1.525) + IF(B12=1,0.25,0) &amp; "% Pflegeversicherung"</f>
        <v>1.775% Pflegeversicherung</v>
      </c>
      <c r="B23" s="93">
        <f ca="1">IF(B9&gt;20,0,IF(B9=0,0,ROUND(IF(B3=1,IF(B2&gt;Berechnung!F17,Berechnung!F17,B2),IF(B3=2,IF(B2&gt;(Berechnung!F17/12),(Berechnung!F17/12),B2),IF(B3=3,IF(B2&gt;(Berechnung!F17/360*7),(Berechnung!F17/360*7),B2),IF(B2&gt;(Berechnung!F17/360),(Berechnung!F17/360),B2)))),2)))*Berechnung!C11</f>
        <v>71.484375</v>
      </c>
      <c r="C23" s="92" t="s">
        <v>39</v>
      </c>
      <c r="D23" s="87"/>
      <c r="E23" s="91"/>
    </row>
    <row r="24" spans="1:6" ht="15.75" x14ac:dyDescent="0.25">
      <c r="A24" s="94" t="s">
        <v>42</v>
      </c>
      <c r="B24" s="93">
        <f>IF(B6=0,ROUND(IF(B3=1,IF(B2&gt;Berechnung!C9,Berechnung!C9,B2),IF(B3=2,IF(B2&gt;(Berechnung!C9/12),(Berechnung!C9/12),B2),IF(B3=3,IF(B2&gt;(Berechnung!C9/360*7),(Berechnung!C9/360*7),B2),IF(B2&gt;(Berechnung!C9/360),(Berechnung!C9/360),B2))))*Berechnung!G6,2),0)</f>
        <v>82.8</v>
      </c>
      <c r="C24" s="92" t="s">
        <v>39</v>
      </c>
      <c r="D24" s="87"/>
      <c r="E24" s="91"/>
    </row>
    <row r="25" spans="1:6" ht="15.75" x14ac:dyDescent="0.25">
      <c r="A25" s="90" t="s">
        <v>41</v>
      </c>
      <c r="B25" s="89">
        <f ca="1">SUM(B18:B24)</f>
        <v>2428.3143749999999</v>
      </c>
      <c r="C25" s="88" t="s">
        <v>39</v>
      </c>
      <c r="D25" s="87"/>
      <c r="E25" s="86"/>
    </row>
    <row r="26" spans="1:6" ht="18" x14ac:dyDescent="0.25">
      <c r="A26" s="85" t="s">
        <v>40</v>
      </c>
      <c r="B26" s="84">
        <f ca="1">SUM(B2,-B25)</f>
        <v>4471.6856250000001</v>
      </c>
      <c r="C26" s="83" t="s">
        <v>39</v>
      </c>
      <c r="D26" s="82"/>
      <c r="E26" s="81" t="s">
        <v>38</v>
      </c>
    </row>
    <row r="27" spans="1:6" x14ac:dyDescent="0.2">
      <c r="A27" s="315" t="s">
        <v>37</v>
      </c>
      <c r="B27" s="315"/>
      <c r="C27" s="311" t="s">
        <v>36</v>
      </c>
      <c r="D27" s="311"/>
      <c r="E27" s="311"/>
    </row>
    <row r="28" spans="1:6" x14ac:dyDescent="0.2">
      <c r="A28" s="312" t="s">
        <v>35</v>
      </c>
      <c r="B28" s="313"/>
      <c r="C28" s="314" t="s">
        <v>34</v>
      </c>
      <c r="D28" s="314"/>
      <c r="E28" s="314"/>
    </row>
    <row r="37" spans="15:15" x14ac:dyDescent="0.2">
      <c r="O37" s="80"/>
    </row>
    <row r="38" spans="15:15" x14ac:dyDescent="0.2">
      <c r="O38" s="80"/>
    </row>
    <row r="39" spans="15:15" x14ac:dyDescent="0.2">
      <c r="O39" s="80"/>
    </row>
    <row r="40" spans="15:15" x14ac:dyDescent="0.2">
      <c r="O40" s="80"/>
    </row>
    <row r="41" spans="15:15" x14ac:dyDescent="0.2">
      <c r="O41" s="80"/>
    </row>
    <row r="42" spans="15:15" x14ac:dyDescent="0.2">
      <c r="O42" s="80"/>
    </row>
    <row r="43" spans="15:15" x14ac:dyDescent="0.2">
      <c r="O43" s="80"/>
    </row>
  </sheetData>
  <dataConsolidate/>
  <mergeCells count="7">
    <mergeCell ref="E2:E7"/>
    <mergeCell ref="C27:E27"/>
    <mergeCell ref="A28:B28"/>
    <mergeCell ref="C28:E28"/>
    <mergeCell ref="A27:B27"/>
    <mergeCell ref="E19:E22"/>
    <mergeCell ref="E9:E17"/>
  </mergeCells>
  <conditionalFormatting sqref="B15">
    <cfRule type="cellIs" priority="1" stopIfTrue="1" operator="between">
      <formula>0</formula>
      <formula>5</formula>
    </cfRule>
  </conditionalFormatting>
  <dataValidations count="13">
    <dataValidation type="list" allowBlank="1" showInputMessage="1" showErrorMessage="1" sqref="B11" xr:uid="{00000000-0002-0000-0400-000000000000}">
      <formula1>"0,1"</formula1>
    </dataValidation>
    <dataValidation type="list" allowBlank="1" showInputMessage="1" showErrorMessage="1" promptTitle="Altersentlastungsbetrag" prompt="Eingabe: vor 1941 geborene=1, 1941=2, 1942=3, 1943=4, 1944=5, 1945=6, 1946=7, 1947=8, 1948=9, 1949=10, 1950=11, 1951=12, 1952=13, 1953=14; 1954=15, 1955=16 nach 1955=0" sqref="B15" xr:uid="{00000000-0002-0000-0400-000001000000}">
      <formula1>"0,1,2,3,4,5,6,7,8,9,10,11,12,13,14,15,16"</formula1>
    </dataValidation>
    <dataValidation type="list" allowBlank="1" showInputMessage="1" showErrorMessage="1" promptTitle="Lohnsteuertabelle" prompt="Rentenversicherungspflichtige werden nach der allgemeinen und nicht  rentenversicherungspflichtige (z.B. Beamte, Geschäftsführer-Gesellschafter) nach der besonderen Tabelle besteuert (geringere Vorsorgepauschale)" sqref="B6" xr:uid="{00000000-0002-0000-0400-000002000000}">
      <formula1>"0,1"</formula1>
    </dataValidation>
    <dataValidation type="list" allowBlank="1" showInputMessage="1" showErrorMessage="1" sqref="B3" xr:uid="{00000000-0002-0000-0400-000003000000}">
      <formula1>"1,2,3,4"</formula1>
    </dataValidation>
    <dataValidation allowBlank="1" showInputMessage="1" showErrorMessage="1" promptTitle="Krankenkassenzusatzbeitragssatz" prompt="Der Krankenkassenzusatzbeitragssatz, den der Arbeitnehmer alleine zu tragen hat (bisher 0,9%) wird seit 2014 von jeder Krankenkasse selbst festgelegt (zur Verbesserung des  Wettbewerbs)." sqref="B10" xr:uid="{00000000-0002-0000-0400-000004000000}"/>
    <dataValidation type="list" allowBlank="1" showInputMessage="1" showErrorMessage="1" promptTitle="Pflegeversicherung in Sachsen" prompt="Sachsen bezahlen auch 2017 0,5% mehr für die Pflegeversicherung (1.775%). Dafür haben sie den Buß- und Bettag als Feiertag behalten." sqref="B14" xr:uid="{00000000-0002-0000-0400-000005000000}">
      <formula1>"0,1"</formula1>
    </dataValidation>
    <dataValidation type="list" allowBlank="1" showInputMessage="1" showErrorMessage="1" promptTitle="Bemessungsgrenze Sozialversicher" prompt="Die Bemessungsgrenzen der Rentenversicherung ist 2017 in Ost 68.400 €, in West 76.200 €." sqref="B13" xr:uid="{00000000-0002-0000-0400-000006000000}">
      <formula1>"0,1"</formula1>
    </dataValidation>
    <dataValidation type="list" allowBlank="1" showInputMessage="1" showErrorMessage="1" promptTitle="Sonderabgabe Pflegeversicherung" prompt="Über 23jährige, die kein Elterteil sind, zahlen 0,25% mehr in die Pflegeversicherung" sqref="B12" xr:uid="{00000000-0002-0000-0400-000007000000}">
      <formula1>"0,1"</formula1>
    </dataValidation>
    <dataValidation allowBlank="1" showInputMessage="1" showErrorMessage="1" promptTitle="Krankenkassenbeitragssatz" prompt="Krankenkassenbeitragssatz ohne Zusatzbeitrag eingeben bzw. bei privater Krankenversicherung nur den Eigenanteil (KV+ PV, AG-Zuschuss abgezogen!) Freiwillig Versicherte: Bei Arbeitgeberzuschuss wie GKV ohne wie PKV" sqref="B9" xr:uid="{00000000-0002-0000-0400-000008000000}"/>
    <dataValidation type="decimal" allowBlank="1" showInputMessage="1" showErrorMessage="1" sqref="B5" xr:uid="{00000000-0002-0000-0400-000009000000}">
      <formula1>0</formula1>
      <formula2>1</formula2>
    </dataValidation>
    <dataValidation type="list" allowBlank="1" showInputMessage="1" showErrorMessage="1" sqref="B7" xr:uid="{00000000-0002-0000-0400-00000A000000}">
      <mc:AlternateContent xmlns:x12ac="http://schemas.microsoft.com/office/spreadsheetml/2011/1/ac" xmlns:mc="http://schemas.openxmlformats.org/markup-compatibility/2006">
        <mc:Choice Requires="x12ac">
          <x12ac:list>0,"0,5",1,"1,5",2,"2,5",3,"3,5",4,"4,5",5,"5,5",6</x12ac:list>
        </mc:Choice>
        <mc:Fallback>
          <formula1>"0,0,5,1,1,5,2,2,5,3,3,5,4,4,5,5,5,5,6"</formula1>
        </mc:Fallback>
      </mc:AlternateContent>
    </dataValidation>
    <dataValidation type="list" operator="notBetween" allowBlank="1" showInputMessage="1" showErrorMessage="1" promptTitle="Kirchensteuer" prompt="Die Kirchensteuer beträgt in Bayern und Baden-Württemberg 8%, sonst 9%" sqref="B8" xr:uid="{00000000-0002-0000-0400-00000B000000}">
      <formula1>"0,8,9"</formula1>
    </dataValidation>
    <dataValidation type="list" allowBlank="1" showInputMessage="1" showErrorMessage="1" sqref="B4" xr:uid="{00000000-0002-0000-0400-00000C000000}">
      <formula1>"1,2,3,4,5,6"</formula1>
    </dataValidation>
  </dataValidations>
  <hyperlinks>
    <hyperlink ref="C28:E28" r:id="rId1" display="parmentier.ffm@t-online.de" xr:uid="{00000000-0004-0000-0400-000000000000}"/>
    <hyperlink ref="C28" r:id="rId2" xr:uid="{00000000-0004-0000-0400-000001000000}"/>
    <hyperlink ref="C29" r:id="rId3" display="http://www.parmentier.de/steuer/lohnsteuer2016.xls" xr:uid="{00000000-0004-0000-0400-000002000000}"/>
    <hyperlink ref="C30:E30" r:id="rId4" display="http://www.parmentier.de/steuer/lohnsteuer2013_netto.xls" xr:uid="{00000000-0004-0000-0400-000003000000}"/>
    <hyperlink ref="C30" r:id="rId5" display="http://www.parmentier.de/steuer/lohnsteuer2015_netto.xls" xr:uid="{00000000-0004-0000-0400-000004000000}"/>
    <hyperlink ref="C27" r:id="rId6" xr:uid="{00000000-0004-0000-0400-000005000000}"/>
  </hyperlinks>
  <pageMargins left="0.78740157499999996" right="0.78740157499999996" top="0.984251969" bottom="0.984251969" header="0.4921259845" footer="0.4921259845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8"/>
  <dimension ref="A1:O43"/>
  <sheetViews>
    <sheetView showGridLines="0" workbookViewId="0">
      <selection activeCell="B11" sqref="B11"/>
    </sheetView>
  </sheetViews>
  <sheetFormatPr baseColWidth="10" defaultRowHeight="12.75" x14ac:dyDescent="0.2"/>
  <cols>
    <col min="1" max="1" width="64.7109375" style="77" bestFit="1" customWidth="1"/>
    <col min="2" max="2" width="12.140625" style="77" bestFit="1" customWidth="1"/>
    <col min="3" max="3" width="3.28515625" style="77" bestFit="1" customWidth="1"/>
    <col min="4" max="4" width="15.28515625" style="77" customWidth="1"/>
    <col min="5" max="5" width="30" style="77" customWidth="1"/>
    <col min="6" max="6" width="2.7109375" style="77" customWidth="1"/>
    <col min="7" max="7" width="11" style="79" bestFit="1" customWidth="1"/>
    <col min="8" max="8" width="12.42578125" style="78" bestFit="1" customWidth="1"/>
    <col min="9" max="9" width="9.140625" style="78" bestFit="1" customWidth="1"/>
    <col min="10" max="10" width="2.7109375" style="77" customWidth="1"/>
    <col min="11" max="11" width="16.42578125" style="77" bestFit="1" customWidth="1"/>
    <col min="12" max="12" width="10.85546875" style="77" bestFit="1" customWidth="1"/>
    <col min="13" max="13" width="11.7109375" style="77" bestFit="1" customWidth="1"/>
    <col min="14" max="14" width="16.28515625" style="77" bestFit="1" customWidth="1"/>
    <col min="15" max="16384" width="11.42578125" style="77"/>
  </cols>
  <sheetData>
    <row r="1" spans="1:8" ht="18.75" customHeight="1" thickBot="1" x14ac:dyDescent="0.25">
      <c r="A1" s="135" t="str">
        <f>"Lohnsteuerberechnung "&amp;BearbJahr&amp;" mit Zellfunktionen"</f>
        <v>Lohnsteuerberechnung 2020 mit Zellfunktionen</v>
      </c>
      <c r="B1" s="134"/>
      <c r="C1" s="133"/>
      <c r="D1" s="133"/>
      <c r="E1" s="133"/>
    </row>
    <row r="2" spans="1:8" ht="16.5" thickTop="1" x14ac:dyDescent="0.25">
      <c r="A2" s="132" t="s">
        <v>66</v>
      </c>
      <c r="B2" s="131">
        <f>Berechnungsmaske!T7</f>
        <v>3450</v>
      </c>
      <c r="C2" s="130" t="s">
        <v>39</v>
      </c>
      <c r="D2" s="119"/>
      <c r="E2" s="308" t="s">
        <v>65</v>
      </c>
      <c r="F2" s="129"/>
    </row>
    <row r="3" spans="1:8" ht="15" x14ac:dyDescent="0.2">
      <c r="A3" s="120" t="s">
        <v>64</v>
      </c>
      <c r="B3" s="117">
        <v>2</v>
      </c>
      <c r="C3" s="116"/>
      <c r="D3" s="119"/>
      <c r="E3" s="309"/>
    </row>
    <row r="4" spans="1:8" ht="15" x14ac:dyDescent="0.2">
      <c r="A4" s="120" t="s">
        <v>63</v>
      </c>
      <c r="B4" s="117">
        <f>Eingabe!B4</f>
        <v>3</v>
      </c>
      <c r="C4" s="126"/>
      <c r="D4" s="119"/>
      <c r="E4" s="309"/>
      <c r="H4" s="78">
        <v>0</v>
      </c>
    </row>
    <row r="5" spans="1:8" ht="15.75" x14ac:dyDescent="0.25">
      <c r="A5" s="128" t="s">
        <v>62</v>
      </c>
      <c r="B5" s="127">
        <v>0</v>
      </c>
      <c r="C5" s="126"/>
      <c r="D5" s="119"/>
      <c r="E5" s="310"/>
      <c r="H5" s="78">
        <v>0.5</v>
      </c>
    </row>
    <row r="6" spans="1:8" ht="15" x14ac:dyDescent="0.2">
      <c r="A6" s="120" t="s">
        <v>61</v>
      </c>
      <c r="B6" s="117">
        <v>0</v>
      </c>
      <c r="C6" s="126"/>
      <c r="D6" s="119"/>
      <c r="E6" s="310"/>
      <c r="H6" s="78">
        <v>1</v>
      </c>
    </row>
    <row r="7" spans="1:8" ht="15" x14ac:dyDescent="0.2">
      <c r="A7" s="120" t="s">
        <v>60</v>
      </c>
      <c r="B7" s="117">
        <f ca="1">Eingabe!B7</f>
        <v>1</v>
      </c>
      <c r="C7" s="116"/>
      <c r="D7" s="119"/>
      <c r="E7" s="310"/>
      <c r="H7" s="78">
        <v>1.5</v>
      </c>
    </row>
    <row r="8" spans="1:8" ht="15" x14ac:dyDescent="0.2">
      <c r="A8" s="120" t="s">
        <v>59</v>
      </c>
      <c r="B8" s="117">
        <v>8</v>
      </c>
      <c r="C8" s="116" t="s">
        <v>55</v>
      </c>
      <c r="D8" s="119"/>
      <c r="E8" s="125"/>
      <c r="H8" s="78">
        <v>2</v>
      </c>
    </row>
    <row r="9" spans="1:8" ht="15" x14ac:dyDescent="0.2">
      <c r="A9" s="123" t="s">
        <v>58</v>
      </c>
      <c r="B9" s="124">
        <v>14.6</v>
      </c>
      <c r="C9" s="121" t="s">
        <v>55</v>
      </c>
      <c r="D9" s="119"/>
      <c r="E9" s="317" t="s">
        <v>57</v>
      </c>
      <c r="H9" s="78">
        <v>2.5</v>
      </c>
    </row>
    <row r="10" spans="1:8" ht="15" x14ac:dyDescent="0.2">
      <c r="A10" s="123" t="s">
        <v>56</v>
      </c>
      <c r="B10" s="124">
        <v>0.9</v>
      </c>
      <c r="C10" s="121" t="s">
        <v>55</v>
      </c>
      <c r="D10" s="87"/>
      <c r="E10" s="318"/>
      <c r="H10" s="78">
        <v>3</v>
      </c>
    </row>
    <row r="11" spans="1:8" ht="15" x14ac:dyDescent="0.2">
      <c r="A11" s="123" t="s">
        <v>54</v>
      </c>
      <c r="B11" s="122">
        <v>0</v>
      </c>
      <c r="C11" s="121"/>
      <c r="D11" s="87"/>
      <c r="E11" s="318"/>
      <c r="H11" s="78">
        <v>3.5</v>
      </c>
    </row>
    <row r="12" spans="1:8" ht="15" x14ac:dyDescent="0.2">
      <c r="A12" s="120" t="s">
        <v>53</v>
      </c>
      <c r="B12" s="117">
        <v>1</v>
      </c>
      <c r="C12" s="116"/>
      <c r="D12" s="87"/>
      <c r="E12" s="318"/>
      <c r="H12" s="78">
        <v>4</v>
      </c>
    </row>
    <row r="13" spans="1:8" ht="15" x14ac:dyDescent="0.2">
      <c r="A13" s="120" t="s">
        <v>52</v>
      </c>
      <c r="B13" s="117">
        <v>0</v>
      </c>
      <c r="C13" s="116"/>
      <c r="D13" s="119"/>
      <c r="E13" s="319"/>
      <c r="H13" s="78">
        <v>4.5</v>
      </c>
    </row>
    <row r="14" spans="1:8" ht="15" x14ac:dyDescent="0.2">
      <c r="A14" s="120" t="s">
        <v>51</v>
      </c>
      <c r="B14" s="117">
        <v>0</v>
      </c>
      <c r="C14" s="116"/>
      <c r="D14" s="119"/>
      <c r="E14" s="319"/>
      <c r="H14" s="78">
        <v>5</v>
      </c>
    </row>
    <row r="15" spans="1:8" s="114" customFormat="1" ht="15" x14ac:dyDescent="0.2">
      <c r="A15" s="118" t="s">
        <v>50</v>
      </c>
      <c r="B15" s="117">
        <v>0</v>
      </c>
      <c r="C15" s="116"/>
      <c r="D15" s="115"/>
      <c r="E15" s="319"/>
      <c r="H15" s="78">
        <v>5.5</v>
      </c>
    </row>
    <row r="16" spans="1:8" ht="15" x14ac:dyDescent="0.2">
      <c r="A16" s="113" t="s">
        <v>49</v>
      </c>
      <c r="B16" s="112">
        <v>0</v>
      </c>
      <c r="C16" s="111" t="s">
        <v>39</v>
      </c>
      <c r="D16" s="107"/>
      <c r="E16" s="319"/>
      <c r="H16" s="78">
        <v>6</v>
      </c>
    </row>
    <row r="17" spans="1:6" ht="15.75" thickBot="1" x14ac:dyDescent="0.25">
      <c r="A17" s="110" t="s">
        <v>48</v>
      </c>
      <c r="B17" s="109">
        <v>0</v>
      </c>
      <c r="C17" s="108" t="s">
        <v>39</v>
      </c>
      <c r="D17" s="107"/>
      <c r="E17" s="319"/>
    </row>
    <row r="18" spans="1:6" ht="15.75" x14ac:dyDescent="0.25">
      <c r="A18" s="104" t="s">
        <v>47</v>
      </c>
      <c r="B18" s="103">
        <f ca="1">Berechnung2!C54/100</f>
        <v>253.83</v>
      </c>
      <c r="C18" s="102" t="s">
        <v>39</v>
      </c>
      <c r="D18" s="106"/>
      <c r="E18" s="105"/>
    </row>
    <row r="19" spans="1:6" ht="15.75" x14ac:dyDescent="0.25">
      <c r="A19" s="104" t="s">
        <v>46</v>
      </c>
      <c r="B19" s="103">
        <f ca="1">Berechnung2!C66/100</f>
        <v>0</v>
      </c>
      <c r="C19" s="102" t="s">
        <v>39</v>
      </c>
      <c r="D19" s="87"/>
      <c r="E19" s="316" t="s">
        <v>45</v>
      </c>
    </row>
    <row r="20" spans="1:6" ht="15.75" x14ac:dyDescent="0.25">
      <c r="A20" s="101" t="s">
        <v>44</v>
      </c>
      <c r="B20" s="100">
        <f ca="1">ROUNDDOWN(Berechnung2!C68*B8/10000,2)</f>
        <v>8.02</v>
      </c>
      <c r="C20" s="99" t="s">
        <v>39</v>
      </c>
      <c r="D20" s="87"/>
      <c r="E20" s="309"/>
    </row>
    <row r="21" spans="1:6" ht="15.75" x14ac:dyDescent="0.25">
      <c r="A21" s="94" t="s">
        <v>43</v>
      </c>
      <c r="B21" s="98">
        <f>IF(B6=0,ROUND(IF(B3=1,IF(B2&gt;Berechnung2!C9,Berechnung2!C9,B2),IF(B3=2,IF(B2&gt;(Berechnung2!C9/12),(Berechnung2!C9/12),B2),IF(B3=3,IF(B2&gt;(Berechnung2!C9/360*7),(Berechnung2!C9/360*7),B2),IF(B2&gt;(Berechnung2!C9/360),(Berechnung2!C9/360),B2))))*0.093,2),0)</f>
        <v>320.85000000000002</v>
      </c>
      <c r="C21" s="97" t="s">
        <v>39</v>
      </c>
      <c r="D21" s="87"/>
      <c r="E21" s="309"/>
      <c r="F21" s="96"/>
    </row>
    <row r="22" spans="1:6" ht="15.75" x14ac:dyDescent="0.25">
      <c r="A22" s="94" t="str">
        <f>IF(B9=0,"Privat Krankenversichert ohne Nachweis",IF(B9&gt;20,"Basisprämie KV, AG-Anteil abgezogen",(B9+B10)/2 &amp; " % Krankenversicherungsbeitrag"))</f>
        <v>7.75 % Krankenversicherungsbeitrag</v>
      </c>
      <c r="B22" s="95">
        <f>IF(B9&gt;20,IF(B11=0,B9*Berechnung2!$C$69,MAX(B9/2*Berechnung2!$C$69,(B9-(Berechnung2!G11*Berechnung2!F17/12))*Berechnung2!$C$69)),IF(B9=0,0,ROUND(IF(B3=1,IF(B2&gt;Berechnung2!F17,Berechnung2!F17,B2),IF(B3=2,IF(B2&gt;(Berechnung2!F17/12),(Berechnung2!F17/12),B2),IF(B3=3,IF(B2&gt;(Berechnung2!F17/360*7),(Berechnung2!F17/360*7),B2),IF(B2&gt;(Berechnung2!F17/360),(Berechnung2!F17/360),B2))))*((B9+B10)/2*0.01),2)))</f>
        <v>267.38</v>
      </c>
      <c r="C22" s="92" t="s">
        <v>39</v>
      </c>
      <c r="D22" s="87"/>
      <c r="E22" s="309"/>
    </row>
    <row r="23" spans="1:6" ht="15.75" x14ac:dyDescent="0.25">
      <c r="A23" s="94" t="str">
        <f>IF(B14=1,2.025,1.525) + IF(B12=1,0.25,0) &amp; "% Pflegeversicherung"</f>
        <v>1.775% Pflegeversicherung</v>
      </c>
      <c r="B23" s="93">
        <f ca="1">IF(B9&gt;20,0,IF(B9=0,0,ROUND(IF(B3=1,IF(B2&gt;Berechnung2!F17,Berechnung2!F17,B2),IF(B3=2,IF(B2&gt;(Berechnung2!F17/12),(Berechnung2!F17/12),B2),IF(B3=3,IF(B2&gt;(Berechnung2!F17/360*7),(Berechnung2!F17/360*7),B2),IF(B2&gt;(Berechnung2!F17/360),(Berechnung2!F17/360),B2)))),2)))*Berechnung2!C11</f>
        <v>52.612499999999997</v>
      </c>
      <c r="C23" s="92" t="s">
        <v>39</v>
      </c>
      <c r="D23" s="87"/>
      <c r="E23" s="91"/>
    </row>
    <row r="24" spans="1:6" ht="15.75" x14ac:dyDescent="0.25">
      <c r="A24" s="94" t="s">
        <v>42</v>
      </c>
      <c r="B24" s="93">
        <f>IF(B6=0,ROUND(IF(B3=1,IF(B2&gt;Berechnung2!C9,Berechnung2!C9,B2),IF(B3=2,IF(B2&gt;(Berechnung2!C9/12),(Berechnung2!C9/12),B2),IF(B3=3,IF(B2&gt;(Berechnung2!C9/360*7),(Berechnung2!C9/360*7),B2),IF(B2&gt;(Berechnung2!C9/360),(Berechnung2!C9/360),B2))))*Berechnung2!G6,2),0)</f>
        <v>41.4</v>
      </c>
      <c r="C24" s="92" t="s">
        <v>39</v>
      </c>
      <c r="D24" s="87"/>
      <c r="E24" s="91"/>
    </row>
    <row r="25" spans="1:6" ht="15.75" x14ac:dyDescent="0.25">
      <c r="A25" s="90" t="s">
        <v>41</v>
      </c>
      <c r="B25" s="89">
        <f ca="1">SUM(B18:B24)</f>
        <v>944.09249999999997</v>
      </c>
      <c r="C25" s="88" t="s">
        <v>39</v>
      </c>
      <c r="D25" s="87"/>
      <c r="E25" s="86"/>
    </row>
    <row r="26" spans="1:6" ht="18" x14ac:dyDescent="0.25">
      <c r="A26" s="85" t="s">
        <v>40</v>
      </c>
      <c r="B26" s="84">
        <f ca="1">SUM(B2,-B25)</f>
        <v>2505.9075000000003</v>
      </c>
      <c r="C26" s="83" t="s">
        <v>39</v>
      </c>
      <c r="D26" s="82"/>
      <c r="E26" s="81" t="s">
        <v>38</v>
      </c>
    </row>
    <row r="27" spans="1:6" x14ac:dyDescent="0.2">
      <c r="A27" s="315" t="s">
        <v>37</v>
      </c>
      <c r="B27" s="315"/>
      <c r="C27" s="311" t="s">
        <v>36</v>
      </c>
      <c r="D27" s="311"/>
      <c r="E27" s="311"/>
    </row>
    <row r="28" spans="1:6" x14ac:dyDescent="0.2">
      <c r="A28" s="312" t="s">
        <v>35</v>
      </c>
      <c r="B28" s="313"/>
      <c r="C28" s="314" t="s">
        <v>34</v>
      </c>
      <c r="D28" s="314"/>
      <c r="E28" s="314"/>
    </row>
    <row r="37" spans="15:15" x14ac:dyDescent="0.2">
      <c r="O37" s="80"/>
    </row>
    <row r="38" spans="15:15" x14ac:dyDescent="0.2">
      <c r="O38" s="80"/>
    </row>
    <row r="39" spans="15:15" x14ac:dyDescent="0.2">
      <c r="O39" s="80"/>
    </row>
    <row r="40" spans="15:15" x14ac:dyDescent="0.2">
      <c r="O40" s="80"/>
    </row>
    <row r="41" spans="15:15" x14ac:dyDescent="0.2">
      <c r="O41" s="80"/>
    </row>
    <row r="42" spans="15:15" x14ac:dyDescent="0.2">
      <c r="O42" s="80"/>
    </row>
    <row r="43" spans="15:15" x14ac:dyDescent="0.2">
      <c r="O43" s="80"/>
    </row>
  </sheetData>
  <dataConsolidate/>
  <mergeCells count="7">
    <mergeCell ref="A28:B28"/>
    <mergeCell ref="C28:E28"/>
    <mergeCell ref="E2:E7"/>
    <mergeCell ref="E9:E17"/>
    <mergeCell ref="E19:E22"/>
    <mergeCell ref="A27:B27"/>
    <mergeCell ref="C27:E27"/>
  </mergeCells>
  <conditionalFormatting sqref="B15">
    <cfRule type="cellIs" priority="1" stopIfTrue="1" operator="between">
      <formula>0</formula>
      <formula>5</formula>
    </cfRule>
  </conditionalFormatting>
  <dataValidations count="13">
    <dataValidation type="list" allowBlank="1" showInputMessage="1" showErrorMessage="1" sqref="B4" xr:uid="{00000000-0002-0000-0500-000000000000}">
      <formula1>"1,2,3,4,5,6"</formula1>
    </dataValidation>
    <dataValidation type="list" operator="notBetween" allowBlank="1" showInputMessage="1" showErrorMessage="1" promptTitle="Kirchensteuer" prompt="Die Kirchensteuer beträgt in Bayern und Baden-Württemberg 8%, sonst 9%" sqref="B8" xr:uid="{00000000-0002-0000-0500-000001000000}">
      <formula1>"0,8,9"</formula1>
    </dataValidation>
    <dataValidation type="list" allowBlank="1" showInputMessage="1" showErrorMessage="1" sqref="B7" xr:uid="{00000000-0002-0000-0500-000002000000}">
      <mc:AlternateContent xmlns:x12ac="http://schemas.microsoft.com/office/spreadsheetml/2011/1/ac" xmlns:mc="http://schemas.openxmlformats.org/markup-compatibility/2006">
        <mc:Choice Requires="x12ac">
          <x12ac:list>0,"0,5",1,"1,5",2,"2,5",3,"3,5",4,"4,5",5,"5,5",6</x12ac:list>
        </mc:Choice>
        <mc:Fallback>
          <formula1>"0,0,5,1,1,5,2,2,5,3,3,5,4,4,5,5,5,5,6"</formula1>
        </mc:Fallback>
      </mc:AlternateContent>
    </dataValidation>
    <dataValidation type="decimal" allowBlank="1" showInputMessage="1" showErrorMessage="1" sqref="B5" xr:uid="{00000000-0002-0000-0500-000003000000}">
      <formula1>0</formula1>
      <formula2>1</formula2>
    </dataValidation>
    <dataValidation allowBlank="1" showInputMessage="1" showErrorMessage="1" promptTitle="Krankenkassenbeitragssatz" prompt="Krankenkassenbeitragssatz ohne Zusatzbeitrag eingeben bzw. bei privater Krankenversicherung nur den Eigenanteil (KV+ PV, AG-Zuschuss abgezogen!) Freiwillig Versicherte: Bei Arbeitgeberzuschuss wie GKV ohne wie PKV" sqref="B9" xr:uid="{00000000-0002-0000-0500-000004000000}"/>
    <dataValidation type="list" allowBlank="1" showInputMessage="1" showErrorMessage="1" promptTitle="Sonderabgabe Pflegeversicherung" prompt="Über 23jährige, die kein Elterteil sind, zahlen 0,25% mehr in die Pflegeversicherung" sqref="B12" xr:uid="{00000000-0002-0000-0500-000005000000}">
      <formula1>"0,1"</formula1>
    </dataValidation>
    <dataValidation type="list" allowBlank="1" showInputMessage="1" showErrorMessage="1" promptTitle="Bemessungsgrenze Sozialversicher" prompt="Die Bemessungsgrenzen der Rentenversicherung ist 2017 in Ost 68.400 €, in West 76.200 €." sqref="B13" xr:uid="{00000000-0002-0000-0500-000006000000}">
      <formula1>"0,1"</formula1>
    </dataValidation>
    <dataValidation type="list" allowBlank="1" showInputMessage="1" showErrorMessage="1" promptTitle="Pflegeversicherung in Sachsen" prompt="Sachsen bezahlen auch 2017 0,5% mehr für die Pflegeversicherung (1.775%). Dafür haben sie den Buß- und Bettag als Feiertag behalten." sqref="B14" xr:uid="{00000000-0002-0000-0500-000007000000}">
      <formula1>"0,1"</formula1>
    </dataValidation>
    <dataValidation allowBlank="1" showInputMessage="1" showErrorMessage="1" promptTitle="Krankenkassenzusatzbeitragssatz" prompt="Der Krankenkassenzusatzbeitragssatz, den der Arbeitnehmer alleine zu tragen hat (bisher 0,9%) wird seit 2014 von jeder Krankenkasse selbst festgelegt (zur Verbesserung des  Wettbewerbs)." sqref="B10" xr:uid="{00000000-0002-0000-0500-000008000000}"/>
    <dataValidation type="list" allowBlank="1" showInputMessage="1" showErrorMessage="1" sqref="B3" xr:uid="{00000000-0002-0000-0500-000009000000}">
      <formula1>"1,2,3,4"</formula1>
    </dataValidation>
    <dataValidation type="list" allowBlank="1" showInputMessage="1" showErrorMessage="1" promptTitle="Lohnsteuertabelle" prompt="Rentenversicherungspflichtige werden nach der allgemeinen und nicht  rentenversicherungspflichtige (z.B. Beamte, Geschäftsführer-Gesellschafter) nach der besonderen Tabelle besteuert (geringere Vorsorgepauschale)" sqref="B6" xr:uid="{00000000-0002-0000-0500-00000A000000}">
      <formula1>"0,1"</formula1>
    </dataValidation>
    <dataValidation type="list" allowBlank="1" showInputMessage="1" showErrorMessage="1" promptTitle="Altersentlastungsbetrag" prompt="Eingabe: vor 1941 geborene=1, 1941=2, 1942=3, 1943=4, 1944=5, 1945=6, 1946=7, 1947=8, 1948=9, 1949=10, 1950=11, 1951=12, 1952=13, 1953=14; 1954=15, 1955=16 nach 1955=0" sqref="B15" xr:uid="{00000000-0002-0000-0500-00000B000000}">
      <formula1>"0,1,2,3,4,5,6,7,8,9,10,11,12,13,14,15,16"</formula1>
    </dataValidation>
    <dataValidation type="list" allowBlank="1" showInputMessage="1" showErrorMessage="1" sqref="B11" xr:uid="{00000000-0002-0000-0500-00000C000000}">
      <formula1>"0,1"</formula1>
    </dataValidation>
  </dataValidations>
  <hyperlinks>
    <hyperlink ref="C28:E28" r:id="rId1" display="parmentier.ffm@t-online.de" xr:uid="{00000000-0004-0000-0500-000000000000}"/>
    <hyperlink ref="C28" r:id="rId2" xr:uid="{00000000-0004-0000-0500-000001000000}"/>
    <hyperlink ref="C29" r:id="rId3" display="http://www.parmentier.de/steuer/lohnsteuer2016.xls" xr:uid="{00000000-0004-0000-0500-000002000000}"/>
    <hyperlink ref="C30:E30" r:id="rId4" display="http://www.parmentier.de/steuer/lohnsteuer2013_netto.xls" xr:uid="{00000000-0004-0000-0500-000003000000}"/>
    <hyperlink ref="C30" r:id="rId5" display="http://www.parmentier.de/steuer/lohnsteuer2015_netto.xls" xr:uid="{00000000-0004-0000-0500-000004000000}"/>
    <hyperlink ref="C27" r:id="rId6" xr:uid="{00000000-0004-0000-0500-000005000000}"/>
  </hyperlinks>
  <pageMargins left="0.78740157499999996" right="0.78740157499999996" top="0.984251969" bottom="0.984251969" header="0.4921259845" footer="0.4921259845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9"/>
  <dimension ref="A1:K69"/>
  <sheetViews>
    <sheetView zoomScale="145" zoomScaleNormal="145" workbookViewId="0">
      <selection activeCell="B8" sqref="B8"/>
    </sheetView>
  </sheetViews>
  <sheetFormatPr baseColWidth="10" defaultRowHeight="12.75" x14ac:dyDescent="0.2"/>
  <cols>
    <col min="1" max="4" width="11.42578125" style="77"/>
    <col min="5" max="5" width="18.42578125" style="77" bestFit="1" customWidth="1"/>
    <col min="6" max="16384" width="11.42578125" style="77"/>
  </cols>
  <sheetData>
    <row r="1" spans="1:11" ht="27" thickBot="1" x14ac:dyDescent="0.4">
      <c r="A1" s="225" t="s">
        <v>159</v>
      </c>
      <c r="B1" s="224">
        <v>2020</v>
      </c>
      <c r="C1" s="223"/>
      <c r="E1" s="222" t="str">
        <f>"SOZ-VS-BEITRAGSSÄTZE  "&amp;BearbJahr</f>
        <v>SOZ-VS-BEITRAGSSÄTZE  2020</v>
      </c>
      <c r="F1" s="221"/>
      <c r="G1" s="220"/>
    </row>
    <row r="2" spans="1:11" ht="15.75" thickBot="1" x14ac:dyDescent="0.3">
      <c r="A2" s="219" t="s">
        <v>125</v>
      </c>
      <c r="B2" s="218" t="s">
        <v>158</v>
      </c>
      <c r="C2" s="217">
        <f ca="1">IF(Eingabe2!B4&gt;4,0,Eingabe2!B7)</f>
        <v>1</v>
      </c>
      <c r="E2" s="216" t="s">
        <v>157</v>
      </c>
      <c r="F2" s="215" t="s">
        <v>156</v>
      </c>
      <c r="G2" s="214" t="s">
        <v>155</v>
      </c>
    </row>
    <row r="3" spans="1:11" x14ac:dyDescent="0.2">
      <c r="A3" s="142"/>
      <c r="B3" s="141" t="s">
        <v>154</v>
      </c>
      <c r="C3" s="146">
        <f>Eingabe2!B3</f>
        <v>2</v>
      </c>
      <c r="E3" s="175" t="s">
        <v>153</v>
      </c>
      <c r="F3" s="205">
        <v>0.14599999999999999</v>
      </c>
      <c r="G3" s="208">
        <f>F3/2+Eingabe2!B10/200</f>
        <v>7.7499999999999999E-2</v>
      </c>
      <c r="H3" s="77" t="s">
        <v>152</v>
      </c>
    </row>
    <row r="4" spans="1:11" x14ac:dyDescent="0.2">
      <c r="A4" s="142"/>
      <c r="B4" s="141" t="s">
        <v>151</v>
      </c>
      <c r="C4" s="146">
        <f>Eingabe2!B6</f>
        <v>0</v>
      </c>
      <c r="E4" s="179" t="s">
        <v>150</v>
      </c>
      <c r="F4" s="209">
        <f>Eingabe2!B10/100</f>
        <v>9.0000000000000011E-3</v>
      </c>
      <c r="G4" s="208">
        <f>F4/2+0.07</f>
        <v>7.4500000000000011E-2</v>
      </c>
    </row>
    <row r="5" spans="1:11" x14ac:dyDescent="0.2">
      <c r="A5" s="142"/>
      <c r="B5" s="141" t="s">
        <v>149</v>
      </c>
      <c r="C5" s="213">
        <f>ROUNDDOWN(IF(C3=1,Eingabe2!B2*100,IF(C3=2,(Eingabe2!B2*100)*12,IF(C3=3,((Eingabe2!B2*100)*360)/7,(Eingabe2!B2*100)*360))),2)</f>
        <v>4140000</v>
      </c>
      <c r="E5" s="175" t="s">
        <v>148</v>
      </c>
      <c r="F5" s="212">
        <v>0.186</v>
      </c>
      <c r="G5" s="208">
        <f>F5/2</f>
        <v>9.2999999999999999E-2</v>
      </c>
    </row>
    <row r="6" spans="1:11" x14ac:dyDescent="0.2">
      <c r="A6" s="142"/>
      <c r="B6" s="141" t="s">
        <v>147</v>
      </c>
      <c r="C6" s="211">
        <f>Eingabe2!B4</f>
        <v>3</v>
      </c>
      <c r="E6" s="179" t="s">
        <v>146</v>
      </c>
      <c r="F6" s="209">
        <v>2.4E-2</v>
      </c>
      <c r="G6" s="208">
        <f>F6/2</f>
        <v>1.2E-2</v>
      </c>
    </row>
    <row r="7" spans="1:11" x14ac:dyDescent="0.2">
      <c r="A7" s="142"/>
      <c r="B7" s="141" t="s">
        <v>145</v>
      </c>
      <c r="C7" s="210">
        <f>IF(C6=6,0,Eingabe2!B16*100)</f>
        <v>0</v>
      </c>
      <c r="E7" s="179" t="s">
        <v>144</v>
      </c>
      <c r="F7" s="209">
        <v>3.0499999999999999E-2</v>
      </c>
      <c r="G7" s="208">
        <f ca="1">IF(AND(Eingabe2!B12=1,Eingabe2!B14=1),F8+F9,IF(Eingabe2!B14=1,F8,IF(AND(Eingabe2!B7=0,Eingabe2!B12=1),F7/2+F9,F7/2)))</f>
        <v>1.525E-2</v>
      </c>
      <c r="H7" s="80" t="s">
        <v>143</v>
      </c>
    </row>
    <row r="8" spans="1:11" x14ac:dyDescent="0.2">
      <c r="A8" s="142"/>
      <c r="B8" s="141" t="s">
        <v>142</v>
      </c>
      <c r="C8" s="207">
        <f>Eingabe2!B17*100</f>
        <v>0</v>
      </c>
      <c r="E8" s="179" t="s">
        <v>141</v>
      </c>
      <c r="F8" s="205">
        <v>2.0250000000000001E-2</v>
      </c>
      <c r="G8" s="199"/>
    </row>
    <row r="9" spans="1:11" x14ac:dyDescent="0.2">
      <c r="A9" s="142"/>
      <c r="B9" s="155" t="s">
        <v>123</v>
      </c>
      <c r="C9" s="206">
        <f>IF(Eingabe2!B13=0,F15,F16)</f>
        <v>82800</v>
      </c>
      <c r="E9" s="201" t="s">
        <v>140</v>
      </c>
      <c r="F9" s="205">
        <v>2.5000000000000001E-3</v>
      </c>
      <c r="G9" s="204"/>
      <c r="H9" s="80"/>
    </row>
    <row r="10" spans="1:11" x14ac:dyDescent="0.2">
      <c r="A10" s="142"/>
      <c r="B10" s="155" t="s">
        <v>139</v>
      </c>
      <c r="C10" s="206">
        <f>IF(Eingabe2!$B$9&gt;20,MAX($C$31,ROUNDDOWN(Eingabe2!$B$9*12,2)-IF(Eingabe2!$B$11=1,IF(Eingabe2!$B$13=1,SUM(F11,F7,-F8),SUM(F11,F7/2))*MIN(C5/100,F17),0)),0)</f>
        <v>0</v>
      </c>
      <c r="E10" s="201" t="s">
        <v>138</v>
      </c>
      <c r="F10" s="205">
        <v>1.0999999999999999E-2</v>
      </c>
      <c r="G10" s="204"/>
    </row>
    <row r="11" spans="1:11" x14ac:dyDescent="0.2">
      <c r="A11" s="203"/>
      <c r="B11" s="141" t="s">
        <v>137</v>
      </c>
      <c r="C11" s="202">
        <f ca="1">IF(AND(Eingabe2!B12=1,Eingabe2!B14=1),F8+F9,IF(Eingabe2!B14=1,F8,IF(AND(Eingabe2!B7=0,Eingabe2!B12=1),F7/2+F9,F7/2)))</f>
        <v>1.525E-2</v>
      </c>
      <c r="E11" s="201" t="s">
        <v>136</v>
      </c>
      <c r="F11" s="200">
        <v>7.5499999999999998E-2</v>
      </c>
      <c r="G11" s="199">
        <f ca="1">F3/2+F7-G7+F10/2</f>
        <v>9.375E-2</v>
      </c>
      <c r="H11" s="80" t="s">
        <v>135</v>
      </c>
    </row>
    <row r="12" spans="1:11" x14ac:dyDescent="0.2">
      <c r="A12" s="142"/>
      <c r="B12" s="141" t="s">
        <v>134</v>
      </c>
      <c r="C12" s="147">
        <f>IF(OR(OR(Eingabe2!B5=0,Eingabe2!B5&gt;1),Eingabe2!B4&lt;&gt;4),1,Eingabe2!B5)</f>
        <v>1</v>
      </c>
      <c r="E12" s="80"/>
      <c r="F12" s="80"/>
      <c r="G12" s="80"/>
    </row>
    <row r="13" spans="1:11" s="78" customFormat="1" ht="16.5" x14ac:dyDescent="0.25">
      <c r="A13" s="188" t="s">
        <v>133</v>
      </c>
      <c r="B13" s="198" t="s">
        <v>132</v>
      </c>
      <c r="C13" s="148">
        <f>IF(Eingabe2!B15=1,0.4,IF(Eingabe2!B15=2,0.384,IF(Eingabe2!B15=3,0.368,IF(Eingabe2!B15=4,0.352,IF(Eingabe2!B15=5,0.336,IF(Eingabe2!B15=6,0.32,IF(Eingabe2!B15=7,0.304,IF(Eingabe2!B15=8,0.288,0)))))))) + IF(Eingabe2!B15=9,0.272,IF(Eingabe2!B15=10,0.256,IF(Eingabe2!B15=11,0.24,IF(Eingabe2!B15=12,0.224,IF(Eingabe2!B15=13,0.208,IF(Eingabe2!B15=14,0.192,IF(Eingabe2!B15=15,0.176,0))))))) + IF(Eingabe2!B15=16,0.16,0)</f>
        <v>0</v>
      </c>
      <c r="D13" s="186"/>
      <c r="E13" s="197" t="s">
        <v>131</v>
      </c>
      <c r="F13" s="196"/>
      <c r="G13" s="195"/>
      <c r="H13" s="185"/>
      <c r="I13" s="185"/>
      <c r="J13" s="185"/>
      <c r="K13" s="185"/>
    </row>
    <row r="14" spans="1:11" s="78" customFormat="1" ht="15.75" thickBot="1" x14ac:dyDescent="0.3">
      <c r="A14" s="194"/>
      <c r="B14" s="78" t="s">
        <v>130</v>
      </c>
      <c r="C14" s="146">
        <f>IF(Eingabe2!B15=1,190000,IF(Eingabe2!B15=2,182400,IF(Eingabe2!B15=3,174800,IF(Eingabe2!B15=4,167200,IF(Eingabe2!B15=5,159600,IF(Eingabe2!B15=6,152000,IF(Eingabe2!B15=7,144400,IF(Eingabe2!B15=8,136800,0))))))))+IF(Eingabe2!B15=9,129200,IF(Eingabe2!B15=10,121600,IF(Eingabe2!B15=11,114000,IF(Eingabe2!B15=12,106400,IF(Eingabe2!B15=13,98800,IF(Eingabe2!B15=14,91200,IF(Eingabe2!B15=15,83600,0)))))))+IF(Eingabe2!B15=16,76000,0)</f>
        <v>0</v>
      </c>
      <c r="D14" s="186"/>
      <c r="E14" s="192" t="s">
        <v>129</v>
      </c>
      <c r="F14" s="193" t="s">
        <v>128</v>
      </c>
      <c r="G14" s="192" t="s">
        <v>127</v>
      </c>
      <c r="H14" s="185"/>
      <c r="I14" s="185"/>
      <c r="J14" s="185"/>
      <c r="K14" s="185"/>
    </row>
    <row r="15" spans="1:11" s="78" customFormat="1" ht="13.5" thickTop="1" x14ac:dyDescent="0.2">
      <c r="B15" s="78" t="s">
        <v>126</v>
      </c>
      <c r="C15" s="146">
        <f>C14</f>
        <v>0</v>
      </c>
      <c r="D15" s="186"/>
      <c r="E15" s="175" t="s">
        <v>123</v>
      </c>
      <c r="F15" s="191">
        <v>82800</v>
      </c>
      <c r="G15" s="169" t="s">
        <v>125</v>
      </c>
      <c r="H15" s="185"/>
      <c r="I15" s="185"/>
      <c r="J15" s="185"/>
      <c r="K15" s="185"/>
    </row>
    <row r="16" spans="1:11" s="78" customFormat="1" x14ac:dyDescent="0.2">
      <c r="B16" s="78" t="s">
        <v>124</v>
      </c>
      <c r="C16" s="146">
        <f>IF(Eingabe2!B15=0,0,IF((C5*C13)&gt;C15,C15,C5*C13))</f>
        <v>0</v>
      </c>
      <c r="D16" s="186"/>
      <c r="E16" s="175" t="s">
        <v>123</v>
      </c>
      <c r="F16" s="178">
        <v>77400</v>
      </c>
      <c r="G16" s="151"/>
      <c r="H16" s="185"/>
      <c r="I16" s="185"/>
      <c r="J16" s="185"/>
      <c r="K16" s="185"/>
    </row>
    <row r="17" spans="1:11" s="78" customFormat="1" x14ac:dyDescent="0.2">
      <c r="B17" s="78" t="s">
        <v>118</v>
      </c>
      <c r="C17" s="140">
        <f>C5-C8+C7-C16</f>
        <v>4140000</v>
      </c>
      <c r="D17" s="186"/>
      <c r="E17" s="175" t="s">
        <v>122</v>
      </c>
      <c r="F17" s="191">
        <v>56250</v>
      </c>
      <c r="G17" s="151"/>
      <c r="H17" s="185"/>
      <c r="I17" s="185"/>
      <c r="J17" s="185"/>
      <c r="K17" s="185"/>
    </row>
    <row r="18" spans="1:11" s="78" customFormat="1" x14ac:dyDescent="0.2">
      <c r="B18" s="78" t="s">
        <v>107</v>
      </c>
      <c r="C18" s="140">
        <f>C5</f>
        <v>4140000</v>
      </c>
      <c r="D18" s="186"/>
      <c r="E18" s="179" t="s">
        <v>121</v>
      </c>
      <c r="F18" s="190">
        <v>7.5499999999999998E-2</v>
      </c>
      <c r="G18" s="151"/>
      <c r="H18" s="185"/>
      <c r="I18" s="185"/>
      <c r="J18" s="185"/>
      <c r="K18" s="185"/>
    </row>
    <row r="19" spans="1:11" s="78" customFormat="1" x14ac:dyDescent="0.2">
      <c r="C19" s="146"/>
      <c r="D19" s="186"/>
      <c r="E19" s="177" t="s">
        <v>120</v>
      </c>
      <c r="F19" s="189">
        <v>0.8</v>
      </c>
      <c r="G19" s="151"/>
      <c r="H19" s="185"/>
      <c r="I19" s="185"/>
      <c r="J19" s="185"/>
      <c r="K19" s="185"/>
    </row>
    <row r="20" spans="1:11" s="78" customFormat="1" x14ac:dyDescent="0.2">
      <c r="A20" s="188" t="s">
        <v>119</v>
      </c>
      <c r="B20" s="187" t="s">
        <v>118</v>
      </c>
      <c r="C20" s="148">
        <f>C17/100</f>
        <v>41400</v>
      </c>
      <c r="D20" s="186"/>
      <c r="E20" s="184" t="s">
        <v>117</v>
      </c>
      <c r="F20" s="152">
        <v>10898</v>
      </c>
      <c r="G20" s="151"/>
      <c r="H20" s="185"/>
      <c r="I20" s="185"/>
      <c r="J20" s="185"/>
      <c r="K20" s="185"/>
    </row>
    <row r="21" spans="1:11" s="78" customFormat="1" x14ac:dyDescent="0.2">
      <c r="B21" s="78" t="s">
        <v>107</v>
      </c>
      <c r="C21" s="146">
        <f>C18/100</f>
        <v>41400</v>
      </c>
      <c r="D21" s="186"/>
      <c r="E21" s="184" t="s">
        <v>116</v>
      </c>
      <c r="F21" s="152">
        <v>28526</v>
      </c>
      <c r="G21" s="151"/>
      <c r="H21" s="185"/>
      <c r="I21" s="185"/>
      <c r="J21" s="185"/>
      <c r="K21" s="185"/>
    </row>
    <row r="22" spans="1:11" s="78" customFormat="1" x14ac:dyDescent="0.2">
      <c r="C22" s="146"/>
      <c r="D22" s="186"/>
      <c r="E22" s="184" t="s">
        <v>115</v>
      </c>
      <c r="F22" s="152">
        <v>216400</v>
      </c>
      <c r="G22" s="151"/>
      <c r="H22" s="185"/>
      <c r="I22" s="185"/>
      <c r="J22" s="185"/>
      <c r="K22" s="185"/>
    </row>
    <row r="23" spans="1:11" x14ac:dyDescent="0.2">
      <c r="A23" s="145" t="s">
        <v>111</v>
      </c>
      <c r="B23" s="144" t="s">
        <v>114</v>
      </c>
      <c r="C23" s="148">
        <f>IF(C6=3,2,1)</f>
        <v>2</v>
      </c>
      <c r="E23" s="184" t="s">
        <v>113</v>
      </c>
      <c r="F23" s="152">
        <v>9408</v>
      </c>
      <c r="G23" s="151"/>
    </row>
    <row r="24" spans="1:11" ht="13.5" thickBot="1" x14ac:dyDescent="0.25">
      <c r="A24" s="182"/>
      <c r="B24" s="141" t="s">
        <v>112</v>
      </c>
      <c r="C24" s="140">
        <f>F25</f>
        <v>1000</v>
      </c>
      <c r="E24" s="183" t="s">
        <v>76</v>
      </c>
      <c r="F24" s="168">
        <v>972</v>
      </c>
      <c r="G24" s="165"/>
    </row>
    <row r="25" spans="1:11" ht="13.5" thickTop="1" x14ac:dyDescent="0.2">
      <c r="A25" s="182"/>
      <c r="B25" s="141" t="s">
        <v>110</v>
      </c>
      <c r="C25" s="146">
        <f>IF(C6=2,F26,0)</f>
        <v>0</v>
      </c>
      <c r="E25" s="179" t="s">
        <v>112</v>
      </c>
      <c r="F25" s="181">
        <v>1000</v>
      </c>
      <c r="G25" s="180" t="s">
        <v>111</v>
      </c>
    </row>
    <row r="26" spans="1:11" x14ac:dyDescent="0.2">
      <c r="A26" s="142"/>
      <c r="B26" s="141" t="s">
        <v>109</v>
      </c>
      <c r="C26" s="146">
        <f>IF(C6&gt;5,0,F27)</f>
        <v>36</v>
      </c>
      <c r="E26" s="179" t="s">
        <v>110</v>
      </c>
      <c r="F26" s="178">
        <v>1908</v>
      </c>
      <c r="G26" s="151"/>
    </row>
    <row r="27" spans="1:11" x14ac:dyDescent="0.2">
      <c r="A27" s="142"/>
      <c r="B27" s="141" t="s">
        <v>108</v>
      </c>
      <c r="C27" s="146">
        <f ca="1">IF(C6&lt;4,C2*F28,IF(C6=4,C2*F28/2,0))</f>
        <v>7812</v>
      </c>
      <c r="E27" s="177" t="s">
        <v>109</v>
      </c>
      <c r="F27" s="176">
        <v>36</v>
      </c>
      <c r="G27" s="151"/>
    </row>
    <row r="28" spans="1:11" ht="13.5" thickBot="1" x14ac:dyDescent="0.25">
      <c r="A28" s="142"/>
      <c r="B28" s="141" t="s">
        <v>82</v>
      </c>
      <c r="C28" s="140">
        <f>IF(C6=6,0,C24+C25+C26)</f>
        <v>1036</v>
      </c>
      <c r="E28" s="173" t="s">
        <v>108</v>
      </c>
      <c r="F28" s="172">
        <v>7812</v>
      </c>
      <c r="G28" s="165"/>
    </row>
    <row r="29" spans="1:11" ht="13.5" thickTop="1" x14ac:dyDescent="0.2">
      <c r="A29" s="145" t="s">
        <v>106</v>
      </c>
      <c r="B29" s="144" t="s">
        <v>107</v>
      </c>
      <c r="C29" s="143">
        <f>MIN(C9,C21)</f>
        <v>41400</v>
      </c>
      <c r="E29" s="175" t="s">
        <v>104</v>
      </c>
      <c r="F29" s="174">
        <v>1900</v>
      </c>
      <c r="G29" s="159" t="s">
        <v>106</v>
      </c>
    </row>
    <row r="30" spans="1:11" ht="13.5" thickBot="1" x14ac:dyDescent="0.25">
      <c r="A30" s="142"/>
      <c r="B30" s="141" t="s">
        <v>105</v>
      </c>
      <c r="C30" s="158">
        <f>IF(C4=1,0,ROUNDDOWN(F19*C29*G5,2))</f>
        <v>3080.16</v>
      </c>
      <c r="E30" s="173" t="s">
        <v>104</v>
      </c>
      <c r="F30" s="172">
        <v>3000</v>
      </c>
      <c r="G30" s="165"/>
    </row>
    <row r="31" spans="1:11" ht="13.5" thickTop="1" x14ac:dyDescent="0.2">
      <c r="A31" s="142"/>
      <c r="B31" s="155" t="s">
        <v>103</v>
      </c>
      <c r="C31" s="158">
        <f>IF(C23=1,F29,F30)</f>
        <v>3000</v>
      </c>
      <c r="E31" s="171"/>
      <c r="F31" s="170">
        <v>0.42</v>
      </c>
      <c r="G31" s="169" t="s">
        <v>93</v>
      </c>
    </row>
    <row r="32" spans="1:11" ht="13.5" thickBot="1" x14ac:dyDescent="0.25">
      <c r="A32" s="142"/>
      <c r="B32" s="155" t="s">
        <v>102</v>
      </c>
      <c r="C32" s="158">
        <f>MIN(C31,ROUNDDOWN(0.12*C29,2))</f>
        <v>3000</v>
      </c>
      <c r="E32" s="165"/>
      <c r="F32" s="168">
        <v>0.45</v>
      </c>
      <c r="G32" s="165"/>
    </row>
    <row r="33" spans="1:8" ht="14.25" thickTop="1" thickBot="1" x14ac:dyDescent="0.25">
      <c r="A33" s="142"/>
      <c r="B33" s="167" t="str">
        <f>IF(Eingabe2!B9=0,"KVSatz=0",(Eingabe2!B9 + Eingabe2!B10)/2 &amp; " % + PV")</f>
        <v>7.75 % + PV</v>
      </c>
      <c r="C33" s="166">
        <f ca="1">IF(Eingabe2!B9=0,0,G4+C11)</f>
        <v>8.975000000000001E-2</v>
      </c>
      <c r="E33" s="165" t="s">
        <v>101</v>
      </c>
      <c r="F33" s="164">
        <v>5.5</v>
      </c>
      <c r="G33" s="163" t="s">
        <v>77</v>
      </c>
    </row>
    <row r="34" spans="1:8" ht="13.5" thickTop="1" x14ac:dyDescent="0.2">
      <c r="A34" s="142"/>
      <c r="B34" s="162" t="s">
        <v>100</v>
      </c>
      <c r="C34" s="161">
        <f ca="1">IF(C10&gt;0,IF(C6=6,0,C10),ROUNDDOWN(MIN(C21,F17)*C33*100,0)/100)</f>
        <v>3715.65</v>
      </c>
      <c r="D34" s="160"/>
      <c r="E34" s="151"/>
      <c r="F34" s="152">
        <v>14532</v>
      </c>
      <c r="G34" s="159" t="s">
        <v>99</v>
      </c>
    </row>
    <row r="35" spans="1:8" x14ac:dyDescent="0.2">
      <c r="A35" s="142"/>
      <c r="B35" s="155" t="s">
        <v>98</v>
      </c>
      <c r="C35" s="158">
        <f ca="1">IF(C34&gt;C31,C34,C32)</f>
        <v>3715.65</v>
      </c>
      <c r="E35" s="151"/>
      <c r="F35" s="152">
        <v>57051</v>
      </c>
      <c r="G35" s="151"/>
    </row>
    <row r="36" spans="1:8" x14ac:dyDescent="0.2">
      <c r="A36" s="142"/>
      <c r="B36" s="155" t="s">
        <v>97</v>
      </c>
      <c r="C36" s="158">
        <f ca="1">ROUNDUP(C30+C35,0)</f>
        <v>6796</v>
      </c>
      <c r="E36" s="151"/>
      <c r="F36" s="152">
        <v>270501</v>
      </c>
      <c r="G36" s="151"/>
    </row>
    <row r="37" spans="1:8" x14ac:dyDescent="0.2">
      <c r="A37" s="145" t="s">
        <v>96</v>
      </c>
      <c r="B37" s="157" t="s">
        <v>81</v>
      </c>
      <c r="C37" s="143">
        <f ca="1">ROUNDDOWN(C20-C28-C36,0)</f>
        <v>33568</v>
      </c>
      <c r="E37" s="151"/>
      <c r="F37" s="150">
        <v>212.02</v>
      </c>
      <c r="G37" s="151"/>
    </row>
    <row r="38" spans="1:8" x14ac:dyDescent="0.2">
      <c r="A38" s="156"/>
      <c r="B38" s="155" t="s">
        <v>95</v>
      </c>
      <c r="C38" s="140">
        <f ca="1">MAX(0,ROUNDDOWN(C37/C23,0))</f>
        <v>16784</v>
      </c>
      <c r="E38" s="151"/>
      <c r="F38" s="152">
        <v>2397</v>
      </c>
      <c r="G38" s="151"/>
    </row>
    <row r="39" spans="1:8" x14ac:dyDescent="0.2">
      <c r="A39" s="145" t="s">
        <v>94</v>
      </c>
      <c r="B39" s="144" t="s">
        <v>79</v>
      </c>
      <c r="C39" s="154">
        <f ca="1">IF(C38&lt;=F23,0,IF(C38&lt;=F34,INT((F40*(C38-F23)/10000+F41)*(C38-F23)/10000),IF(C38&lt;=F35,INT((F37*(C38-F34)/10000+F38)*(C38-F34)/10000+F39),IF(C38&lt;F36,INT(C38*F31-F42),INT(C38*F32-F43)))))*C23</f>
        <v>3046</v>
      </c>
      <c r="E39" s="151"/>
      <c r="F39" s="150">
        <v>972.79</v>
      </c>
      <c r="G39" s="151"/>
      <c r="H39" s="80"/>
    </row>
    <row r="40" spans="1:8" x14ac:dyDescent="0.2">
      <c r="A40" s="145" t="s">
        <v>93</v>
      </c>
      <c r="B40" s="144" t="s">
        <v>91</v>
      </c>
      <c r="C40" s="153">
        <f ca="1">MIN(F21,C38)*1.25</f>
        <v>20980</v>
      </c>
      <c r="E40" s="151"/>
      <c r="F40" s="150">
        <v>972.87</v>
      </c>
      <c r="G40" s="151"/>
      <c r="H40" s="80"/>
    </row>
    <row r="41" spans="1:8" x14ac:dyDescent="0.2">
      <c r="A41" s="142"/>
      <c r="B41" s="141" t="s">
        <v>92</v>
      </c>
      <c r="C41" s="140">
        <f ca="1">IF(C40&lt;=F23,0,IF(C40&lt;=F34,INT((F40*(C40-F23)/10000+F41)*(C40-F23)/10000),IF(C40&lt;=F35,INT((F37*(C40-F34)/10000+F38)*(C40-F34)/10000+F39),IF(C40&lt;=F36,INT(C40*F31-F42),INT(C40*F32-F43)))))</f>
        <v>2606</v>
      </c>
      <c r="E41" s="151"/>
      <c r="F41" s="152">
        <v>1400</v>
      </c>
      <c r="G41" s="151"/>
      <c r="H41" s="80"/>
    </row>
    <row r="42" spans="1:8" x14ac:dyDescent="0.2">
      <c r="A42" s="142"/>
      <c r="B42" s="141" t="s">
        <v>91</v>
      </c>
      <c r="C42" s="140">
        <f ca="1">MIN(F21,C38)*0.75</f>
        <v>12588</v>
      </c>
      <c r="E42" s="151"/>
      <c r="F42" s="150">
        <v>8963.74</v>
      </c>
      <c r="G42" s="151"/>
      <c r="H42" s="80"/>
    </row>
    <row r="43" spans="1:8" x14ac:dyDescent="0.2">
      <c r="A43" s="142"/>
      <c r="B43" s="141" t="s">
        <v>90</v>
      </c>
      <c r="C43" s="146">
        <f ca="1">IF(C42&lt;=F23,0,IF(C42&lt;=F34,INT((F40*(C42-F23)/10000+F41)*(C42-F23)/10000),IF(C42&lt;F35,INT((F37*(C42-F34)/10000+F38)*(C42-F34)/10000+F39),IF(C42&lt;F36,INT(C42*F31-F42),INT(C42*F32-F43)))))</f>
        <v>543</v>
      </c>
      <c r="E43" s="149"/>
      <c r="F43" s="150">
        <v>17078.740000000002</v>
      </c>
      <c r="G43" s="149"/>
      <c r="H43" s="80"/>
    </row>
    <row r="44" spans="1:8" x14ac:dyDescent="0.2">
      <c r="A44" s="142"/>
      <c r="B44" s="141" t="s">
        <v>89</v>
      </c>
      <c r="C44" s="140">
        <f ca="1">(C41-C43)*2</f>
        <v>4126</v>
      </c>
      <c r="H44" s="80"/>
    </row>
    <row r="45" spans="1:8" x14ac:dyDescent="0.2">
      <c r="A45" s="142"/>
      <c r="B45" s="141" t="s">
        <v>88</v>
      </c>
      <c r="C45" s="140">
        <f ca="1">ROUNDDOWN(MIN(C38,F21)*0.14,0)</f>
        <v>2349</v>
      </c>
      <c r="H45" s="80"/>
    </row>
    <row r="46" spans="1:8" x14ac:dyDescent="0.2">
      <c r="A46" s="142"/>
      <c r="B46" s="141" t="s">
        <v>79</v>
      </c>
      <c r="C46" s="140">
        <f ca="1">MAX(C44,C45)</f>
        <v>4126</v>
      </c>
    </row>
    <row r="47" spans="1:8" x14ac:dyDescent="0.2">
      <c r="A47" s="142"/>
      <c r="B47" s="141" t="s">
        <v>79</v>
      </c>
      <c r="C47" s="140">
        <f ca="1">IF(C38&gt;F22,(F22 - F21)*F31 + C46,ROUNDDOWN(MAX(C38-F21,0)*F31+C46,0))</f>
        <v>4126</v>
      </c>
    </row>
    <row r="48" spans="1:8" x14ac:dyDescent="0.2">
      <c r="A48" s="142"/>
      <c r="B48" s="141" t="s">
        <v>87</v>
      </c>
      <c r="C48" s="140">
        <f ca="1">IF(AND(C38&gt;F20,C38&lt;=F21),C46,0)</f>
        <v>4126</v>
      </c>
    </row>
    <row r="49" spans="1:3" x14ac:dyDescent="0.2">
      <c r="A49" s="142"/>
      <c r="B49" s="141" t="s">
        <v>79</v>
      </c>
      <c r="C49" s="140">
        <f>ROUNDDOWN(F20*0.14,0)</f>
        <v>1525</v>
      </c>
    </row>
    <row r="50" spans="1:3" x14ac:dyDescent="0.2">
      <c r="A50" s="142"/>
      <c r="B50" s="141" t="s">
        <v>79</v>
      </c>
      <c r="C50" s="140">
        <f ca="1" xml:space="preserve"> MIN(ROUNDDOWN(MAX(C38-F20,0)*F31+C49,0),C47)</f>
        <v>3997</v>
      </c>
    </row>
    <row r="51" spans="1:3" x14ac:dyDescent="0.2">
      <c r="A51" s="142"/>
      <c r="B51" s="141" t="s">
        <v>86</v>
      </c>
      <c r="C51" s="140">
        <f ca="1">ROUNDDOWN(MAX(C38-F22,0)*F32+C50,0)</f>
        <v>3997</v>
      </c>
    </row>
    <row r="52" spans="1:3" x14ac:dyDescent="0.2">
      <c r="A52" s="142"/>
      <c r="B52" s="141" t="s">
        <v>85</v>
      </c>
      <c r="C52" s="140">
        <f ca="1">ROUNDDOWN(IF(C6&lt;5,C39,C51)*C12,0)</f>
        <v>3046</v>
      </c>
    </row>
    <row r="53" spans="1:3" x14ac:dyDescent="0.2">
      <c r="A53" s="142"/>
      <c r="B53" s="141" t="s">
        <v>70</v>
      </c>
      <c r="C53" s="140">
        <f ca="1">C52*100</f>
        <v>304600</v>
      </c>
    </row>
    <row r="54" spans="1:3" x14ac:dyDescent="0.2">
      <c r="A54" s="145" t="s">
        <v>84</v>
      </c>
      <c r="B54" s="144" t="s">
        <v>83</v>
      </c>
      <c r="C54" s="143">
        <f ca="1">IF(C3=1,C53,IF(C3=2,ROUNDDOWN(C53/12,0),IF(C3=3,ROUNDDOWN((C53*7)/360,0),ROUNDDOWN(C53/360,0))))</f>
        <v>25383</v>
      </c>
    </row>
    <row r="55" spans="1:3" x14ac:dyDescent="0.2">
      <c r="A55" s="142"/>
      <c r="B55" s="141" t="s">
        <v>82</v>
      </c>
      <c r="C55" s="140">
        <f ca="1">C27+C28</f>
        <v>8848</v>
      </c>
    </row>
    <row r="56" spans="1:3" x14ac:dyDescent="0.2">
      <c r="A56" s="142"/>
      <c r="B56" s="141" t="s">
        <v>81</v>
      </c>
      <c r="C56" s="140">
        <f ca="1">C20-C36-C55</f>
        <v>25756</v>
      </c>
    </row>
    <row r="57" spans="1:3" x14ac:dyDescent="0.2">
      <c r="A57" s="142"/>
      <c r="B57" s="141" t="s">
        <v>80</v>
      </c>
      <c r="C57" s="140">
        <f ca="1">IF(C56&lt;36,0,ROUNDDOWN(C56/C23,0))</f>
        <v>12878</v>
      </c>
    </row>
    <row r="58" spans="1:3" x14ac:dyDescent="0.2">
      <c r="A58" s="142"/>
      <c r="B58" s="141" t="s">
        <v>79</v>
      </c>
      <c r="C58" s="140">
        <f ca="1">IF(C57&lt;=F23,0,IF(C57&lt;=F34,INT((F40*(C57-F23)/10000+F41)*(C57-F23)/10000),IF(C57&lt;=F35,INT((F37*(C57-F34)/10000+F38)*(C57-F34)/10000+F39),IF(C57&lt;F36,INT(C57*F31-F42),INT(C57*F32-F43)))))*C23</f>
        <v>1204</v>
      </c>
    </row>
    <row r="59" spans="1:3" x14ac:dyDescent="0.2">
      <c r="A59" s="142"/>
      <c r="B59" s="141" t="s">
        <v>78</v>
      </c>
      <c r="C59" s="140">
        <f ca="1">IF(C2&gt;0,ROUNDDOWN(C58*C12,0),C52)</f>
        <v>1204</v>
      </c>
    </row>
    <row r="60" spans="1:3" x14ac:dyDescent="0.2">
      <c r="A60" s="145" t="s">
        <v>77</v>
      </c>
      <c r="B60" s="144" t="s">
        <v>76</v>
      </c>
      <c r="C60" s="148">
        <f>(F24)*C23</f>
        <v>1944</v>
      </c>
    </row>
    <row r="61" spans="1:3" x14ac:dyDescent="0.2">
      <c r="A61" s="142"/>
      <c r="B61" s="141" t="s">
        <v>74</v>
      </c>
      <c r="C61" s="147">
        <f ca="1">ROUNDDOWN((C59*5.5)/100,2)</f>
        <v>66.22</v>
      </c>
    </row>
    <row r="62" spans="1:3" x14ac:dyDescent="0.2">
      <c r="A62" s="142"/>
      <c r="B62" s="141" t="s">
        <v>75</v>
      </c>
      <c r="C62" s="147">
        <f ca="1">((C59-C60)*20)/100</f>
        <v>-148</v>
      </c>
    </row>
    <row r="63" spans="1:3" x14ac:dyDescent="0.2">
      <c r="A63" s="142"/>
      <c r="B63" s="141" t="s">
        <v>74</v>
      </c>
      <c r="C63" s="147">
        <f ca="1">MIN(C62,C61)</f>
        <v>-148</v>
      </c>
    </row>
    <row r="64" spans="1:3" x14ac:dyDescent="0.2">
      <c r="A64" s="142"/>
      <c r="B64" s="141" t="s">
        <v>70</v>
      </c>
      <c r="C64" s="146">
        <f ca="1">C63*100</f>
        <v>-14800</v>
      </c>
    </row>
    <row r="65" spans="1:3" x14ac:dyDescent="0.2">
      <c r="A65" s="145" t="s">
        <v>73</v>
      </c>
      <c r="B65" s="144" t="s">
        <v>72</v>
      </c>
      <c r="C65" s="143">
        <f ca="1">ROUNDDOWN(IF(C3=1,C64,IF(C3=2,C64/12,IF(C3=3,(C64*7)/360,C64/360))),0)</f>
        <v>-1233</v>
      </c>
    </row>
    <row r="66" spans="1:3" x14ac:dyDescent="0.2">
      <c r="A66" s="142"/>
      <c r="B66" s="141" t="s">
        <v>71</v>
      </c>
      <c r="C66" s="140">
        <f ca="1">IF(C59&gt;C60,C65,0)</f>
        <v>0</v>
      </c>
    </row>
    <row r="67" spans="1:3" x14ac:dyDescent="0.2">
      <c r="A67" s="142"/>
      <c r="B67" s="141" t="s">
        <v>70</v>
      </c>
      <c r="C67" s="140">
        <f ca="1">C59*100</f>
        <v>120400</v>
      </c>
    </row>
    <row r="68" spans="1:3" x14ac:dyDescent="0.2">
      <c r="A68" s="138" t="s">
        <v>69</v>
      </c>
      <c r="B68" s="137" t="s">
        <v>69</v>
      </c>
      <c r="C68" s="139">
        <f ca="1">ROUNDDOWN(IF(C3=1,C67,IF(C3=2,C67/12,IF(C3=3,(C67*7)/360,C67/360))),0)</f>
        <v>10033</v>
      </c>
    </row>
    <row r="69" spans="1:3" x14ac:dyDescent="0.2">
      <c r="A69" s="138" t="s">
        <v>68</v>
      </c>
      <c r="B69" s="137" t="s">
        <v>67</v>
      </c>
      <c r="C69" s="136">
        <f>IF(C3=1,12,IF(C3=2,1,IF(C3=3,84/360,12/360)))</f>
        <v>1</v>
      </c>
    </row>
  </sheetData>
  <pageMargins left="0.78740157499999996" right="0.78740157499999996" top="0.984251969" bottom="0.984251969" header="0.5" footer="0.5"/>
  <pageSetup paperSize="9" orientation="portrait" horizontalDpi="4294967292" verticalDpi="4294967292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7"/>
  <dimension ref="A1:K69"/>
  <sheetViews>
    <sheetView topLeftCell="A28" zoomScale="145" zoomScaleNormal="145" workbookViewId="0">
      <selection activeCell="B8" sqref="B8"/>
    </sheetView>
  </sheetViews>
  <sheetFormatPr baseColWidth="10" defaultRowHeight="12.75" x14ac:dyDescent="0.2"/>
  <cols>
    <col min="1" max="4" width="11.42578125" style="77"/>
    <col min="5" max="5" width="18.42578125" style="77" bestFit="1" customWidth="1"/>
    <col min="6" max="16384" width="11.42578125" style="77"/>
  </cols>
  <sheetData>
    <row r="1" spans="1:11" ht="27" thickBot="1" x14ac:dyDescent="0.4">
      <c r="A1" s="225" t="s">
        <v>159</v>
      </c>
      <c r="B1" s="224">
        <v>2020</v>
      </c>
      <c r="C1" s="223"/>
      <c r="E1" s="222" t="str">
        <f>"SOZ-VS-BEITRAGSSÄTZE  "&amp;BearbJahr</f>
        <v>SOZ-VS-BEITRAGSSÄTZE  2020</v>
      </c>
      <c r="F1" s="221"/>
      <c r="G1" s="220"/>
    </row>
    <row r="2" spans="1:11" ht="15.75" thickBot="1" x14ac:dyDescent="0.3">
      <c r="A2" s="219" t="s">
        <v>125</v>
      </c>
      <c r="B2" s="218" t="s">
        <v>158</v>
      </c>
      <c r="C2" s="217">
        <f ca="1">IF(Eingabe!B4&gt;4,0,Eingabe!B7)</f>
        <v>1</v>
      </c>
      <c r="E2" s="216" t="s">
        <v>157</v>
      </c>
      <c r="F2" s="215" t="s">
        <v>156</v>
      </c>
      <c r="G2" s="214" t="s">
        <v>155</v>
      </c>
    </row>
    <row r="3" spans="1:11" x14ac:dyDescent="0.2">
      <c r="A3" s="142"/>
      <c r="B3" s="141" t="s">
        <v>154</v>
      </c>
      <c r="C3" s="146">
        <f>Eingabe!B3</f>
        <v>2</v>
      </c>
      <c r="E3" s="175" t="s">
        <v>153</v>
      </c>
      <c r="F3" s="205">
        <v>0.14599999999999999</v>
      </c>
      <c r="G3" s="208">
        <f>F3/2+Eingabe!B10/200</f>
        <v>7.7499999999999999E-2</v>
      </c>
      <c r="H3" s="77" t="s">
        <v>152</v>
      </c>
    </row>
    <row r="4" spans="1:11" x14ac:dyDescent="0.2">
      <c r="A4" s="142"/>
      <c r="B4" s="141" t="s">
        <v>151</v>
      </c>
      <c r="C4" s="146">
        <f>Eingabe!B6</f>
        <v>0</v>
      </c>
      <c r="E4" s="179" t="s">
        <v>150</v>
      </c>
      <c r="F4" s="209">
        <f>Eingabe!B10/100</f>
        <v>9.0000000000000011E-3</v>
      </c>
      <c r="G4" s="208">
        <f>F4/2+0.07</f>
        <v>7.4500000000000011E-2</v>
      </c>
    </row>
    <row r="5" spans="1:11" x14ac:dyDescent="0.2">
      <c r="A5" s="142"/>
      <c r="B5" s="141" t="s">
        <v>149</v>
      </c>
      <c r="C5" s="213">
        <f>ROUNDDOWN(IF(C3=1,Eingabe!B2*100,IF(C3=2,(Eingabe!B2*100)*12,IF(C3=3,((Eingabe!B2*100)*360)/7,(Eingabe!B2*100)*360))),2)</f>
        <v>8280000</v>
      </c>
      <c r="E5" s="175" t="s">
        <v>148</v>
      </c>
      <c r="F5" s="212">
        <v>0.186</v>
      </c>
      <c r="G5" s="208">
        <f>F5/2</f>
        <v>9.2999999999999999E-2</v>
      </c>
    </row>
    <row r="6" spans="1:11" x14ac:dyDescent="0.2">
      <c r="A6" s="142"/>
      <c r="B6" s="141" t="s">
        <v>147</v>
      </c>
      <c r="C6" s="211">
        <f>Eingabe!B4</f>
        <v>3</v>
      </c>
      <c r="E6" s="179" t="s">
        <v>146</v>
      </c>
      <c r="F6" s="209">
        <v>2.4E-2</v>
      </c>
      <c r="G6" s="208">
        <f>F6/2</f>
        <v>1.2E-2</v>
      </c>
    </row>
    <row r="7" spans="1:11" x14ac:dyDescent="0.2">
      <c r="A7" s="142"/>
      <c r="B7" s="141" t="s">
        <v>145</v>
      </c>
      <c r="C7" s="210">
        <f>IF(C6=6,0,Eingabe!B16*100)</f>
        <v>0</v>
      </c>
      <c r="E7" s="179" t="s">
        <v>144</v>
      </c>
      <c r="F7" s="209">
        <v>3.0499999999999999E-2</v>
      </c>
      <c r="G7" s="208">
        <f ca="1">IF(AND(Eingabe!B12=1,Eingabe!B14=1),F8+F9,IF(Eingabe!B14=1,F8,IF(AND(Eingabe!B7=0,Eingabe!B12=1),F7/2+F9,F7/2)))</f>
        <v>1.525E-2</v>
      </c>
      <c r="H7" s="80" t="s">
        <v>143</v>
      </c>
    </row>
    <row r="8" spans="1:11" x14ac:dyDescent="0.2">
      <c r="A8" s="142"/>
      <c r="B8" s="141" t="s">
        <v>142</v>
      </c>
      <c r="C8" s="207">
        <f>Eingabe!B17*100</f>
        <v>0</v>
      </c>
      <c r="E8" s="179" t="s">
        <v>141</v>
      </c>
      <c r="F8" s="205">
        <v>2.0250000000000001E-2</v>
      </c>
      <c r="G8" s="199"/>
    </row>
    <row r="9" spans="1:11" x14ac:dyDescent="0.2">
      <c r="A9" s="142"/>
      <c r="B9" s="155" t="s">
        <v>123</v>
      </c>
      <c r="C9" s="206">
        <f>IF(Eingabe!B13=0,F15,F16)</f>
        <v>82800</v>
      </c>
      <c r="E9" s="201" t="s">
        <v>140</v>
      </c>
      <c r="F9" s="205">
        <v>2.5000000000000001E-3</v>
      </c>
      <c r="G9" s="204"/>
      <c r="H9" s="80"/>
    </row>
    <row r="10" spans="1:11" x14ac:dyDescent="0.2">
      <c r="A10" s="142"/>
      <c r="B10" s="155" t="s">
        <v>139</v>
      </c>
      <c r="C10" s="206">
        <f>IF(Eingabe!$B$9&gt;20,MAX($C$31,ROUNDDOWN(Eingabe!$B$9*12,2)-IF(Eingabe!$B$11=1,IF(Eingabe!$B$13=1,SUM(F11,F7,-F8),SUM(F11,F7/2))*MIN(C5/100,F17),0)),0)</f>
        <v>0</v>
      </c>
      <c r="E10" s="201" t="s">
        <v>138</v>
      </c>
      <c r="F10" s="205">
        <v>1.0999999999999999E-2</v>
      </c>
      <c r="G10" s="204"/>
    </row>
    <row r="11" spans="1:11" x14ac:dyDescent="0.2">
      <c r="A11" s="203"/>
      <c r="B11" s="141" t="s">
        <v>137</v>
      </c>
      <c r="C11" s="202">
        <f ca="1">IF(AND(Eingabe!B12=1,Eingabe!B14=1),F8+F9,IF(Eingabe!B14=1,F8,IF(AND(Eingabe!B7=0,Eingabe!B12=1),F7/2+F9,F7/2)))</f>
        <v>1.525E-2</v>
      </c>
      <c r="E11" s="201" t="s">
        <v>136</v>
      </c>
      <c r="F11" s="200">
        <v>7.5499999999999998E-2</v>
      </c>
      <c r="G11" s="199">
        <f ca="1">F3/2+F7-G7+F10/2</f>
        <v>9.375E-2</v>
      </c>
      <c r="H11" s="80" t="s">
        <v>135</v>
      </c>
    </row>
    <row r="12" spans="1:11" x14ac:dyDescent="0.2">
      <c r="A12" s="142"/>
      <c r="B12" s="141" t="s">
        <v>134</v>
      </c>
      <c r="C12" s="147">
        <f>IF(OR(OR(Eingabe!B5=0,Eingabe!B5&gt;1),Eingabe!B4&lt;&gt;4),1,Eingabe!B5)</f>
        <v>1</v>
      </c>
      <c r="E12" s="80"/>
      <c r="F12" s="80"/>
      <c r="G12" s="80"/>
    </row>
    <row r="13" spans="1:11" s="78" customFormat="1" ht="16.5" x14ac:dyDescent="0.25">
      <c r="A13" s="188" t="s">
        <v>133</v>
      </c>
      <c r="B13" s="198" t="s">
        <v>132</v>
      </c>
      <c r="C13" s="148">
        <f>IF(Eingabe!B15=1,0.4,IF(Eingabe!B15=2,0.384,IF(Eingabe!B15=3,0.368,IF(Eingabe!B15=4,0.352,IF(Eingabe!B15=5,0.336,IF(Eingabe!B15=6,0.32,IF(Eingabe!B15=7,0.304,IF(Eingabe!B15=8,0.288,0)))))))) + IF(Eingabe!B15=9,0.272,IF(Eingabe!B15=10,0.256,IF(Eingabe!B15=11,0.24,IF(Eingabe!B15=12,0.224,IF(Eingabe!B15=13,0.208,IF(Eingabe!B15=14,0.192,IF(Eingabe!B15=15,0.176,0))))))) + IF(Eingabe!B15=16,0.16,0)</f>
        <v>0</v>
      </c>
      <c r="D13" s="186"/>
      <c r="E13" s="197" t="s">
        <v>131</v>
      </c>
      <c r="F13" s="196"/>
      <c r="G13" s="195"/>
      <c r="H13" s="185"/>
      <c r="I13" s="185"/>
      <c r="J13" s="185"/>
      <c r="K13" s="185"/>
    </row>
    <row r="14" spans="1:11" s="78" customFormat="1" ht="15.75" thickBot="1" x14ac:dyDescent="0.3">
      <c r="A14" s="194"/>
      <c r="B14" s="78" t="s">
        <v>130</v>
      </c>
      <c r="C14" s="146">
        <f>IF(Eingabe!B15=1,190000,IF(Eingabe!B15=2,182400,IF(Eingabe!B15=3,174800,IF(Eingabe!B15=4,167200,IF(Eingabe!B15=5,159600,IF(Eingabe!B15=6,152000,IF(Eingabe!B15=7,144400,IF(Eingabe!B15=8,136800,0))))))))+IF(Eingabe!B15=9,129200,IF(Eingabe!B15=10,121600,IF(Eingabe!B15=11,114000,IF(Eingabe!B15=12,106400,IF(Eingabe!B15=13,98800,IF(Eingabe!B15=14,91200,IF(Eingabe!B15=15,83600,0)))))))+IF(Eingabe!B15=16,76000,0)</f>
        <v>0</v>
      </c>
      <c r="D14" s="186"/>
      <c r="E14" s="192" t="s">
        <v>129</v>
      </c>
      <c r="F14" s="193" t="s">
        <v>128</v>
      </c>
      <c r="G14" s="192" t="s">
        <v>127</v>
      </c>
      <c r="H14" s="185"/>
      <c r="I14" s="185"/>
      <c r="J14" s="185"/>
      <c r="K14" s="185"/>
    </row>
    <row r="15" spans="1:11" s="78" customFormat="1" ht="13.5" thickTop="1" x14ac:dyDescent="0.2">
      <c r="B15" s="78" t="s">
        <v>126</v>
      </c>
      <c r="C15" s="146">
        <f>C14</f>
        <v>0</v>
      </c>
      <c r="D15" s="186"/>
      <c r="E15" s="175" t="s">
        <v>123</v>
      </c>
      <c r="F15" s="191">
        <v>82800</v>
      </c>
      <c r="G15" s="169" t="s">
        <v>125</v>
      </c>
      <c r="H15" s="185"/>
      <c r="I15" s="185"/>
      <c r="J15" s="185"/>
      <c r="K15" s="185"/>
    </row>
    <row r="16" spans="1:11" s="78" customFormat="1" x14ac:dyDescent="0.2">
      <c r="B16" s="78" t="s">
        <v>124</v>
      </c>
      <c r="C16" s="146">
        <f>IF(Eingabe!B15=0,0,IF((C5*C13)&gt;C15,C15,C5*C13))</f>
        <v>0</v>
      </c>
      <c r="D16" s="186"/>
      <c r="E16" s="175" t="s">
        <v>123</v>
      </c>
      <c r="F16" s="178">
        <v>77400</v>
      </c>
      <c r="G16" s="151"/>
      <c r="H16" s="185"/>
      <c r="I16" s="185"/>
      <c r="J16" s="185"/>
      <c r="K16" s="185"/>
    </row>
    <row r="17" spans="1:11" s="78" customFormat="1" x14ac:dyDescent="0.2">
      <c r="B17" s="78" t="s">
        <v>118</v>
      </c>
      <c r="C17" s="140">
        <f>C5-C8+C7-C16</f>
        <v>8280000</v>
      </c>
      <c r="D17" s="186"/>
      <c r="E17" s="175" t="s">
        <v>122</v>
      </c>
      <c r="F17" s="191">
        <v>56250</v>
      </c>
      <c r="G17" s="151"/>
      <c r="H17" s="185"/>
      <c r="I17" s="185"/>
      <c r="J17" s="185"/>
      <c r="K17" s="185"/>
    </row>
    <row r="18" spans="1:11" s="78" customFormat="1" x14ac:dyDescent="0.2">
      <c r="B18" s="78" t="s">
        <v>107</v>
      </c>
      <c r="C18" s="140">
        <f>C5</f>
        <v>8280000</v>
      </c>
      <c r="D18" s="186"/>
      <c r="E18" s="179" t="s">
        <v>121</v>
      </c>
      <c r="F18" s="190">
        <v>7.5499999999999998E-2</v>
      </c>
      <c r="G18" s="151"/>
      <c r="H18" s="185"/>
      <c r="I18" s="185"/>
      <c r="J18" s="185"/>
      <c r="K18" s="185"/>
    </row>
    <row r="19" spans="1:11" s="78" customFormat="1" x14ac:dyDescent="0.2">
      <c r="C19" s="146"/>
      <c r="D19" s="186"/>
      <c r="E19" s="177" t="s">
        <v>120</v>
      </c>
      <c r="F19" s="189">
        <v>0.8</v>
      </c>
      <c r="G19" s="151"/>
      <c r="H19" s="185"/>
      <c r="I19" s="185"/>
      <c r="J19" s="185"/>
      <c r="K19" s="185"/>
    </row>
    <row r="20" spans="1:11" s="78" customFormat="1" x14ac:dyDescent="0.2">
      <c r="A20" s="188" t="s">
        <v>119</v>
      </c>
      <c r="B20" s="187" t="s">
        <v>118</v>
      </c>
      <c r="C20" s="148">
        <f>C17/100</f>
        <v>82800</v>
      </c>
      <c r="D20" s="186"/>
      <c r="E20" s="184" t="s">
        <v>117</v>
      </c>
      <c r="F20" s="152">
        <v>10898</v>
      </c>
      <c r="G20" s="151"/>
      <c r="H20" s="185"/>
      <c r="I20" s="185"/>
      <c r="J20" s="185"/>
      <c r="K20" s="185"/>
    </row>
    <row r="21" spans="1:11" s="78" customFormat="1" x14ac:dyDescent="0.2">
      <c r="B21" s="78" t="s">
        <v>107</v>
      </c>
      <c r="C21" s="146">
        <f>C18/100</f>
        <v>82800</v>
      </c>
      <c r="D21" s="186"/>
      <c r="E21" s="184" t="s">
        <v>116</v>
      </c>
      <c r="F21" s="152">
        <v>28526</v>
      </c>
      <c r="G21" s="151"/>
      <c r="H21" s="185"/>
      <c r="I21" s="185"/>
      <c r="J21" s="185"/>
      <c r="K21" s="185"/>
    </row>
    <row r="22" spans="1:11" s="78" customFormat="1" x14ac:dyDescent="0.2">
      <c r="C22" s="146"/>
      <c r="D22" s="186"/>
      <c r="E22" s="184" t="s">
        <v>115</v>
      </c>
      <c r="F22" s="152">
        <v>216400</v>
      </c>
      <c r="G22" s="151"/>
      <c r="H22" s="185"/>
      <c r="I22" s="185"/>
      <c r="J22" s="185"/>
      <c r="K22" s="185"/>
    </row>
    <row r="23" spans="1:11" x14ac:dyDescent="0.2">
      <c r="A23" s="145" t="s">
        <v>111</v>
      </c>
      <c r="B23" s="144" t="s">
        <v>114</v>
      </c>
      <c r="C23" s="148">
        <f>IF(C6=3,2,1)</f>
        <v>2</v>
      </c>
      <c r="E23" s="184" t="s">
        <v>113</v>
      </c>
      <c r="F23" s="152">
        <v>9408</v>
      </c>
      <c r="G23" s="151"/>
    </row>
    <row r="24" spans="1:11" ht="13.5" thickBot="1" x14ac:dyDescent="0.25">
      <c r="A24" s="182"/>
      <c r="B24" s="141" t="s">
        <v>112</v>
      </c>
      <c r="C24" s="140">
        <f>F25</f>
        <v>1000</v>
      </c>
      <c r="E24" s="183" t="s">
        <v>76</v>
      </c>
      <c r="F24" s="168">
        <v>972</v>
      </c>
      <c r="G24" s="165"/>
    </row>
    <row r="25" spans="1:11" ht="13.5" thickTop="1" x14ac:dyDescent="0.2">
      <c r="A25" s="182"/>
      <c r="B25" s="141" t="s">
        <v>110</v>
      </c>
      <c r="C25" s="146">
        <f>IF(C6=2,F26,0)</f>
        <v>0</v>
      </c>
      <c r="E25" s="179" t="s">
        <v>112</v>
      </c>
      <c r="F25" s="181">
        <v>1000</v>
      </c>
      <c r="G25" s="180" t="s">
        <v>111</v>
      </c>
    </row>
    <row r="26" spans="1:11" x14ac:dyDescent="0.2">
      <c r="A26" s="142"/>
      <c r="B26" s="141" t="s">
        <v>109</v>
      </c>
      <c r="C26" s="146">
        <f>IF(C6&gt;5,0,F27)</f>
        <v>36</v>
      </c>
      <c r="E26" s="179" t="s">
        <v>110</v>
      </c>
      <c r="F26" s="178">
        <v>1908</v>
      </c>
      <c r="G26" s="151"/>
    </row>
    <row r="27" spans="1:11" x14ac:dyDescent="0.2">
      <c r="A27" s="142"/>
      <c r="B27" s="141" t="s">
        <v>108</v>
      </c>
      <c r="C27" s="146">
        <f ca="1">IF(C6&lt;4,C2*F28,IF(C6=4,C2*F28/2,0))</f>
        <v>7812</v>
      </c>
      <c r="E27" s="177" t="s">
        <v>109</v>
      </c>
      <c r="F27" s="176">
        <v>36</v>
      </c>
      <c r="G27" s="151"/>
    </row>
    <row r="28" spans="1:11" ht="13.5" thickBot="1" x14ac:dyDescent="0.25">
      <c r="A28" s="142"/>
      <c r="B28" s="141" t="s">
        <v>82</v>
      </c>
      <c r="C28" s="140">
        <f>IF(C6=6,0,C24+C25+C26)</f>
        <v>1036</v>
      </c>
      <c r="E28" s="173" t="s">
        <v>108</v>
      </c>
      <c r="F28" s="172">
        <v>7812</v>
      </c>
      <c r="G28" s="165"/>
    </row>
    <row r="29" spans="1:11" ht="13.5" thickTop="1" x14ac:dyDescent="0.2">
      <c r="A29" s="145" t="s">
        <v>106</v>
      </c>
      <c r="B29" s="144" t="s">
        <v>107</v>
      </c>
      <c r="C29" s="143">
        <f>MIN(C9,C21)</f>
        <v>82800</v>
      </c>
      <c r="E29" s="175" t="s">
        <v>104</v>
      </c>
      <c r="F29" s="174">
        <v>1900</v>
      </c>
      <c r="G29" s="159" t="s">
        <v>106</v>
      </c>
    </row>
    <row r="30" spans="1:11" ht="13.5" thickBot="1" x14ac:dyDescent="0.25">
      <c r="A30" s="142"/>
      <c r="B30" s="141" t="s">
        <v>105</v>
      </c>
      <c r="C30" s="158">
        <f>IF(C4=1,0,ROUNDDOWN(F19*C29*G5,2))</f>
        <v>6160.32</v>
      </c>
      <c r="E30" s="173" t="s">
        <v>104</v>
      </c>
      <c r="F30" s="172">
        <v>3000</v>
      </c>
      <c r="G30" s="165"/>
    </row>
    <row r="31" spans="1:11" ht="13.5" thickTop="1" x14ac:dyDescent="0.2">
      <c r="A31" s="142"/>
      <c r="B31" s="155" t="s">
        <v>103</v>
      </c>
      <c r="C31" s="158">
        <f>IF(C23=1,F29,F30)</f>
        <v>3000</v>
      </c>
      <c r="E31" s="171"/>
      <c r="F31" s="170">
        <v>0.42</v>
      </c>
      <c r="G31" s="169" t="s">
        <v>93</v>
      </c>
    </row>
    <row r="32" spans="1:11" ht="13.5" thickBot="1" x14ac:dyDescent="0.25">
      <c r="A32" s="142"/>
      <c r="B32" s="155" t="s">
        <v>102</v>
      </c>
      <c r="C32" s="158">
        <f>MIN(C31,ROUNDDOWN(0.12*C29,2))</f>
        <v>3000</v>
      </c>
      <c r="E32" s="165"/>
      <c r="F32" s="168">
        <v>0.45</v>
      </c>
      <c r="G32" s="165"/>
    </row>
    <row r="33" spans="1:8" ht="14.25" thickTop="1" thickBot="1" x14ac:dyDescent="0.25">
      <c r="A33" s="142"/>
      <c r="B33" s="167" t="str">
        <f>IF(Eingabe!B9=0,"KVSatz=0",(Eingabe!B9 + Eingabe!B10)/2 &amp; " % + PV")</f>
        <v>7.75 % + PV</v>
      </c>
      <c r="C33" s="166">
        <f ca="1">IF(Eingabe!B9=0,0,G4+C11)</f>
        <v>8.975000000000001E-2</v>
      </c>
      <c r="E33" s="165" t="s">
        <v>101</v>
      </c>
      <c r="F33" s="164">
        <v>5.5</v>
      </c>
      <c r="G33" s="163" t="s">
        <v>77</v>
      </c>
    </row>
    <row r="34" spans="1:8" ht="13.5" thickTop="1" x14ac:dyDescent="0.2">
      <c r="A34" s="142"/>
      <c r="B34" s="162" t="s">
        <v>100</v>
      </c>
      <c r="C34" s="161">
        <f ca="1">IF(C10&gt;0,IF(C6=6,0,C10),ROUNDDOWN(MIN(C21,F17)*C33*100,0)/100)</f>
        <v>5048.43</v>
      </c>
      <c r="D34" s="160"/>
      <c r="E34" s="151"/>
      <c r="F34" s="152">
        <v>14532</v>
      </c>
      <c r="G34" s="159" t="s">
        <v>99</v>
      </c>
    </row>
    <row r="35" spans="1:8" x14ac:dyDescent="0.2">
      <c r="A35" s="142"/>
      <c r="B35" s="155" t="s">
        <v>98</v>
      </c>
      <c r="C35" s="158">
        <f ca="1">IF(C34&gt;C31,C34,C32)</f>
        <v>5048.43</v>
      </c>
      <c r="E35" s="151"/>
      <c r="F35" s="152">
        <v>57051</v>
      </c>
      <c r="G35" s="151"/>
    </row>
    <row r="36" spans="1:8" x14ac:dyDescent="0.2">
      <c r="A36" s="142"/>
      <c r="B36" s="155" t="s">
        <v>97</v>
      </c>
      <c r="C36" s="158">
        <f ca="1">ROUNDUP(C30+C35,0)</f>
        <v>11209</v>
      </c>
      <c r="E36" s="151"/>
      <c r="F36" s="152">
        <v>270501</v>
      </c>
      <c r="G36" s="151"/>
    </row>
    <row r="37" spans="1:8" x14ac:dyDescent="0.2">
      <c r="A37" s="145" t="s">
        <v>96</v>
      </c>
      <c r="B37" s="157" t="s">
        <v>81</v>
      </c>
      <c r="C37" s="143">
        <f ca="1">ROUNDDOWN(C20-C28-C36,0)</f>
        <v>70555</v>
      </c>
      <c r="E37" s="151"/>
      <c r="F37" s="150">
        <v>212.02</v>
      </c>
      <c r="G37" s="151"/>
    </row>
    <row r="38" spans="1:8" x14ac:dyDescent="0.2">
      <c r="A38" s="156"/>
      <c r="B38" s="155" t="s">
        <v>95</v>
      </c>
      <c r="C38" s="140">
        <f ca="1">MAX(0,ROUNDDOWN(C37/C23,0))</f>
        <v>35277</v>
      </c>
      <c r="E38" s="151"/>
      <c r="F38" s="152">
        <v>2397</v>
      </c>
      <c r="G38" s="151"/>
    </row>
    <row r="39" spans="1:8" x14ac:dyDescent="0.2">
      <c r="A39" s="145" t="s">
        <v>94</v>
      </c>
      <c r="B39" s="144" t="s">
        <v>79</v>
      </c>
      <c r="C39" s="154">
        <f ca="1">IF(C38&lt;=F23,0,IF(C38&lt;=F34,INT((F40*(C38-F23)/10000+F41)*(C38-F23)/10000),IF(C38&lt;=F35,INT((F37*(C38-F34)/10000+F38)*(C38-F34)/10000+F39),IF(C38&lt;F36,INT(C38*F31-F42),INT(C38*F32-F43)))))*C23</f>
        <v>13714</v>
      </c>
      <c r="E39" s="151"/>
      <c r="F39" s="150">
        <v>972.79</v>
      </c>
      <c r="G39" s="151"/>
      <c r="H39" s="80"/>
    </row>
    <row r="40" spans="1:8" x14ac:dyDescent="0.2">
      <c r="A40" s="145" t="s">
        <v>93</v>
      </c>
      <c r="B40" s="144" t="s">
        <v>91</v>
      </c>
      <c r="C40" s="153">
        <f ca="1">MIN(F21,C38)*1.25</f>
        <v>35657.5</v>
      </c>
      <c r="E40" s="151"/>
      <c r="F40" s="150">
        <v>972.87</v>
      </c>
      <c r="G40" s="151"/>
      <c r="H40" s="80"/>
    </row>
    <row r="41" spans="1:8" x14ac:dyDescent="0.2">
      <c r="A41" s="142"/>
      <c r="B41" s="141" t="s">
        <v>92</v>
      </c>
      <c r="C41" s="140">
        <f ca="1">IF(C40&lt;=F23,0,IF(C40&lt;=F34,INT((F40*(C40-F23)/10000+F41)*(C40-F23)/10000),IF(C40&lt;=F35,INT((F37*(C40-F34)/10000+F38)*(C40-F34)/10000+F39),IF(C40&lt;=F36,INT(C40*F31-F42),INT(C40*F32-F43)))))</f>
        <v>6982</v>
      </c>
      <c r="E41" s="151"/>
      <c r="F41" s="152">
        <v>1400</v>
      </c>
      <c r="G41" s="151"/>
      <c r="H41" s="80"/>
    </row>
    <row r="42" spans="1:8" x14ac:dyDescent="0.2">
      <c r="A42" s="142"/>
      <c r="B42" s="141" t="s">
        <v>91</v>
      </c>
      <c r="C42" s="140">
        <f ca="1">MIN(F21,C38)*0.75</f>
        <v>21394.5</v>
      </c>
      <c r="E42" s="151"/>
      <c r="F42" s="150">
        <v>8963.74</v>
      </c>
      <c r="G42" s="151"/>
      <c r="H42" s="80"/>
    </row>
    <row r="43" spans="1:8" x14ac:dyDescent="0.2">
      <c r="A43" s="142"/>
      <c r="B43" s="141" t="s">
        <v>90</v>
      </c>
      <c r="C43" s="146">
        <f ca="1">IF(C42&lt;=F23,0,IF(C42&lt;=F34,INT((F40*(C42-F23)/10000+F41)*(C42-F23)/10000),IF(C42&lt;F35,INT((F37*(C42-F34)/10000+F38)*(C42-F34)/10000+F39),IF(C42&lt;F36,INT(C42*F31-F42),INT(C42*F32-F43)))))</f>
        <v>2717</v>
      </c>
      <c r="E43" s="149"/>
      <c r="F43" s="150">
        <v>17078.740000000002</v>
      </c>
      <c r="G43" s="149"/>
      <c r="H43" s="80"/>
    </row>
    <row r="44" spans="1:8" x14ac:dyDescent="0.2">
      <c r="A44" s="142"/>
      <c r="B44" s="141" t="s">
        <v>89</v>
      </c>
      <c r="C44" s="140">
        <f ca="1">(C41-C43)*2</f>
        <v>8530</v>
      </c>
      <c r="H44" s="80"/>
    </row>
    <row r="45" spans="1:8" x14ac:dyDescent="0.2">
      <c r="A45" s="142"/>
      <c r="B45" s="141" t="s">
        <v>88</v>
      </c>
      <c r="C45" s="140">
        <f ca="1">ROUNDDOWN(MIN(C38,F21)*0.14,0)</f>
        <v>3993</v>
      </c>
      <c r="H45" s="80"/>
    </row>
    <row r="46" spans="1:8" x14ac:dyDescent="0.2">
      <c r="A46" s="142"/>
      <c r="B46" s="141" t="s">
        <v>79</v>
      </c>
      <c r="C46" s="140">
        <f ca="1">MAX(C44,C45)</f>
        <v>8530</v>
      </c>
    </row>
    <row r="47" spans="1:8" x14ac:dyDescent="0.2">
      <c r="A47" s="142"/>
      <c r="B47" s="141" t="s">
        <v>79</v>
      </c>
      <c r="C47" s="140">
        <f ca="1">IF(C38&gt;F22,(F22 - F21)*F31 + C46,ROUNDDOWN(MAX(C38-F21,0)*F31+C46,0))</f>
        <v>11365</v>
      </c>
    </row>
    <row r="48" spans="1:8" x14ac:dyDescent="0.2">
      <c r="A48" s="142"/>
      <c r="B48" s="141" t="s">
        <v>87</v>
      </c>
      <c r="C48" s="140">
        <f ca="1">IF(AND(C38&gt;F20,C38&lt;=F21),C46,0)</f>
        <v>0</v>
      </c>
    </row>
    <row r="49" spans="1:3" x14ac:dyDescent="0.2">
      <c r="A49" s="142"/>
      <c r="B49" s="141" t="s">
        <v>79</v>
      </c>
      <c r="C49" s="140">
        <f>ROUNDDOWN(F20*0.14,0)</f>
        <v>1525</v>
      </c>
    </row>
    <row r="50" spans="1:3" x14ac:dyDescent="0.2">
      <c r="A50" s="142"/>
      <c r="B50" s="141" t="s">
        <v>79</v>
      </c>
      <c r="C50" s="140">
        <f ca="1" xml:space="preserve"> MIN(ROUNDDOWN(MAX(C38-F20,0)*F31+C49,0),C47)</f>
        <v>11365</v>
      </c>
    </row>
    <row r="51" spans="1:3" x14ac:dyDescent="0.2">
      <c r="A51" s="142"/>
      <c r="B51" s="141" t="s">
        <v>86</v>
      </c>
      <c r="C51" s="140">
        <f ca="1">ROUNDDOWN(MAX(C38-F22,0)*F32+C50,0)</f>
        <v>11365</v>
      </c>
    </row>
    <row r="52" spans="1:3" x14ac:dyDescent="0.2">
      <c r="A52" s="142"/>
      <c r="B52" s="141" t="s">
        <v>85</v>
      </c>
      <c r="C52" s="140">
        <f ca="1">ROUNDDOWN(IF(C6&lt;5,C39,C51)*C12,0)</f>
        <v>13714</v>
      </c>
    </row>
    <row r="53" spans="1:3" x14ac:dyDescent="0.2">
      <c r="A53" s="142"/>
      <c r="B53" s="141" t="s">
        <v>70</v>
      </c>
      <c r="C53" s="140">
        <f ca="1">C52*100</f>
        <v>1371400</v>
      </c>
    </row>
    <row r="54" spans="1:3" x14ac:dyDescent="0.2">
      <c r="A54" s="145" t="s">
        <v>84</v>
      </c>
      <c r="B54" s="144" t="s">
        <v>83</v>
      </c>
      <c r="C54" s="143">
        <f ca="1">IF(C3=1,C53,IF(C3=2,ROUNDDOWN(C53/12,0),IF(C3=3,ROUNDDOWN((C53*7)/360,0),ROUNDDOWN(C53/360,0))))</f>
        <v>114283</v>
      </c>
    </row>
    <row r="55" spans="1:3" x14ac:dyDescent="0.2">
      <c r="A55" s="142"/>
      <c r="B55" s="141" t="s">
        <v>82</v>
      </c>
      <c r="C55" s="140">
        <f ca="1">C27+C28</f>
        <v>8848</v>
      </c>
    </row>
    <row r="56" spans="1:3" x14ac:dyDescent="0.2">
      <c r="A56" s="142"/>
      <c r="B56" s="141" t="s">
        <v>81</v>
      </c>
      <c r="C56" s="140">
        <f ca="1">C20-C36-C55</f>
        <v>62743</v>
      </c>
    </row>
    <row r="57" spans="1:3" x14ac:dyDescent="0.2">
      <c r="A57" s="142"/>
      <c r="B57" s="141" t="s">
        <v>80</v>
      </c>
      <c r="C57" s="140">
        <f ca="1">IF(C56&lt;36,0,ROUNDDOWN(C56/C23,0))</f>
        <v>31371</v>
      </c>
    </row>
    <row r="58" spans="1:3" x14ac:dyDescent="0.2">
      <c r="A58" s="142"/>
      <c r="B58" s="141" t="s">
        <v>79</v>
      </c>
      <c r="C58" s="140">
        <f ca="1">IF(C57&lt;=F23,0,IF(C57&lt;=F34,INT((F40*(C57-F23)/10000+F41)*(C57-F23)/10000),IF(C57&lt;=F35,INT((F37*(C57-F34)/10000+F38)*(C57-F34)/10000+F39),IF(C57&lt;F36,INT(C57*F31-F42),INT(C57*F32-F43)))))*C23</f>
        <v>11220</v>
      </c>
    </row>
    <row r="59" spans="1:3" x14ac:dyDescent="0.2">
      <c r="A59" s="142"/>
      <c r="B59" s="141" t="s">
        <v>78</v>
      </c>
      <c r="C59" s="140">
        <f ca="1">IF(C2&gt;0,ROUNDDOWN(C58*C12,0),C52)</f>
        <v>11220</v>
      </c>
    </row>
    <row r="60" spans="1:3" x14ac:dyDescent="0.2">
      <c r="A60" s="145" t="s">
        <v>77</v>
      </c>
      <c r="B60" s="144" t="s">
        <v>76</v>
      </c>
      <c r="C60" s="148">
        <f>(F24)*C23</f>
        <v>1944</v>
      </c>
    </row>
    <row r="61" spans="1:3" x14ac:dyDescent="0.2">
      <c r="A61" s="142"/>
      <c r="B61" s="141" t="s">
        <v>74</v>
      </c>
      <c r="C61" s="147">
        <f ca="1">ROUNDDOWN((C59*5.5)/100,2)</f>
        <v>617.1</v>
      </c>
    </row>
    <row r="62" spans="1:3" x14ac:dyDescent="0.2">
      <c r="A62" s="142"/>
      <c r="B62" s="141" t="s">
        <v>75</v>
      </c>
      <c r="C62" s="147">
        <f ca="1">((C59-C60)*20)/100</f>
        <v>1855.2</v>
      </c>
    </row>
    <row r="63" spans="1:3" x14ac:dyDescent="0.2">
      <c r="A63" s="142"/>
      <c r="B63" s="141" t="s">
        <v>74</v>
      </c>
      <c r="C63" s="147">
        <f ca="1">MIN(C62,C61)</f>
        <v>617.1</v>
      </c>
    </row>
    <row r="64" spans="1:3" x14ac:dyDescent="0.2">
      <c r="A64" s="142"/>
      <c r="B64" s="141" t="s">
        <v>70</v>
      </c>
      <c r="C64" s="146">
        <f ca="1">C63*100</f>
        <v>61710</v>
      </c>
    </row>
    <row r="65" spans="1:3" x14ac:dyDescent="0.2">
      <c r="A65" s="145" t="s">
        <v>73</v>
      </c>
      <c r="B65" s="144" t="s">
        <v>72</v>
      </c>
      <c r="C65" s="143">
        <f ca="1">ROUNDDOWN(IF(C3=1,C64,IF(C3=2,C64/12,IF(C3=3,(C64*7)/360,C64/360))),0)</f>
        <v>5142</v>
      </c>
    </row>
    <row r="66" spans="1:3" x14ac:dyDescent="0.2">
      <c r="A66" s="142"/>
      <c r="B66" s="141" t="s">
        <v>71</v>
      </c>
      <c r="C66" s="140">
        <f ca="1">IF(C59&gt;C60,C65,0)</f>
        <v>5142</v>
      </c>
    </row>
    <row r="67" spans="1:3" x14ac:dyDescent="0.2">
      <c r="A67" s="142"/>
      <c r="B67" s="141" t="s">
        <v>70</v>
      </c>
      <c r="C67" s="140">
        <f ca="1">C59*100</f>
        <v>1122000</v>
      </c>
    </row>
    <row r="68" spans="1:3" x14ac:dyDescent="0.2">
      <c r="A68" s="138" t="s">
        <v>69</v>
      </c>
      <c r="B68" s="137" t="s">
        <v>69</v>
      </c>
      <c r="C68" s="139">
        <f ca="1">ROUNDDOWN(IF(C3=1,C67,IF(C3=2,C67/12,IF(C3=3,(C67*7)/360,C67/360))),0)</f>
        <v>93500</v>
      </c>
    </row>
    <row r="69" spans="1:3" x14ac:dyDescent="0.2">
      <c r="A69" s="138" t="s">
        <v>68</v>
      </c>
      <c r="B69" s="137" t="s">
        <v>67</v>
      </c>
      <c r="C69" s="136">
        <f>IF(C3=1,12,IF(C3=2,1,IF(C3=3,84/360,12/360)))</f>
        <v>1</v>
      </c>
    </row>
  </sheetData>
  <pageMargins left="0.78740157499999996" right="0.78740157499999996" top="0.984251969" bottom="0.984251969" header="0.5" footer="0.5"/>
  <pageSetup paperSize="9" orientation="portrait" horizontalDpi="4294967292" verticalDpi="429496729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0"/>
  <dimension ref="A1:O43"/>
  <sheetViews>
    <sheetView showGridLines="0" workbookViewId="0">
      <selection activeCell="I29" sqref="I29"/>
    </sheetView>
  </sheetViews>
  <sheetFormatPr baseColWidth="10" defaultRowHeight="12.75" x14ac:dyDescent="0.2"/>
  <cols>
    <col min="1" max="1" width="64.7109375" style="77" bestFit="1" customWidth="1"/>
    <col min="2" max="2" width="12.140625" style="77" bestFit="1" customWidth="1"/>
    <col min="3" max="3" width="3.28515625" style="77" bestFit="1" customWidth="1"/>
    <col min="4" max="4" width="15.28515625" style="77" customWidth="1"/>
    <col min="5" max="5" width="30" style="77" customWidth="1"/>
    <col min="6" max="6" width="2.7109375" style="77" customWidth="1"/>
    <col min="7" max="7" width="11" style="79" bestFit="1" customWidth="1"/>
    <col min="8" max="8" width="12.42578125" style="78" bestFit="1" customWidth="1"/>
    <col min="9" max="9" width="9.140625" style="78" bestFit="1" customWidth="1"/>
    <col min="10" max="10" width="2.7109375" style="77" customWidth="1"/>
    <col min="11" max="11" width="16.42578125" style="77" bestFit="1" customWidth="1"/>
    <col min="12" max="12" width="10.85546875" style="77" bestFit="1" customWidth="1"/>
    <col min="13" max="13" width="11.7109375" style="77" bestFit="1" customWidth="1"/>
    <col min="14" max="14" width="16.28515625" style="77" bestFit="1" customWidth="1"/>
    <col min="15" max="16384" width="11.42578125" style="77"/>
  </cols>
  <sheetData>
    <row r="1" spans="1:8" ht="18.75" customHeight="1" thickBot="1" x14ac:dyDescent="0.25">
      <c r="A1" s="135" t="str">
        <f>"Lohnsteuerberechnung "&amp;BearbJahr&amp;" mit Zellfunktionen"</f>
        <v>Lohnsteuerberechnung 2020 mit Zellfunktionen</v>
      </c>
      <c r="B1" s="134"/>
      <c r="C1" s="133"/>
      <c r="D1" s="133"/>
      <c r="E1" s="133"/>
    </row>
    <row r="2" spans="1:8" ht="16.5" thickTop="1" x14ac:dyDescent="0.25">
      <c r="A2" s="132" t="s">
        <v>66</v>
      </c>
      <c r="B2" s="131">
        <f>BBG</f>
        <v>6900</v>
      </c>
      <c r="C2" s="130" t="s">
        <v>39</v>
      </c>
      <c r="D2" s="119"/>
      <c r="E2" s="308" t="s">
        <v>65</v>
      </c>
      <c r="F2" s="129"/>
    </row>
    <row r="3" spans="1:8" ht="15" x14ac:dyDescent="0.2">
      <c r="A3" s="120" t="s">
        <v>64</v>
      </c>
      <c r="B3" s="117">
        <v>2</v>
      </c>
      <c r="C3" s="116"/>
      <c r="D3" s="119"/>
      <c r="E3" s="309"/>
      <c r="H3" s="78">
        <v>2</v>
      </c>
    </row>
    <row r="4" spans="1:8" ht="15" x14ac:dyDescent="0.2">
      <c r="A4" s="120" t="s">
        <v>63</v>
      </c>
      <c r="B4" s="117">
        <f>Eingabe2!B4</f>
        <v>3</v>
      </c>
      <c r="C4" s="126"/>
      <c r="D4" s="119"/>
      <c r="E4" s="309"/>
      <c r="H4" s="78">
        <v>0</v>
      </c>
    </row>
    <row r="5" spans="1:8" ht="15.75" x14ac:dyDescent="0.25">
      <c r="A5" s="128" t="s">
        <v>62</v>
      </c>
      <c r="B5" s="127">
        <v>0</v>
      </c>
      <c r="C5" s="126"/>
      <c r="D5" s="119"/>
      <c r="E5" s="310"/>
      <c r="H5" s="78">
        <v>0.5</v>
      </c>
    </row>
    <row r="6" spans="1:8" ht="15" x14ac:dyDescent="0.2">
      <c r="A6" s="120" t="s">
        <v>61</v>
      </c>
      <c r="B6" s="117">
        <v>0</v>
      </c>
      <c r="C6" s="126"/>
      <c r="D6" s="119"/>
      <c r="E6" s="310"/>
      <c r="H6" s="78">
        <v>1</v>
      </c>
    </row>
    <row r="7" spans="1:8" ht="15" x14ac:dyDescent="0.2">
      <c r="A7" s="120" t="s">
        <v>60</v>
      </c>
      <c r="B7" s="117">
        <f ca="1">Eingabe!B7</f>
        <v>1</v>
      </c>
      <c r="C7" s="116"/>
      <c r="D7" s="119"/>
      <c r="E7" s="310"/>
      <c r="H7" s="78">
        <v>1.5</v>
      </c>
    </row>
    <row r="8" spans="1:8" ht="15" x14ac:dyDescent="0.2">
      <c r="A8" s="120" t="s">
        <v>59</v>
      </c>
      <c r="B8" s="117">
        <v>8</v>
      </c>
      <c r="C8" s="116" t="s">
        <v>55</v>
      </c>
      <c r="D8" s="119"/>
      <c r="E8" s="125"/>
      <c r="H8" s="78">
        <v>2</v>
      </c>
    </row>
    <row r="9" spans="1:8" ht="15" x14ac:dyDescent="0.2">
      <c r="A9" s="123" t="s">
        <v>58</v>
      </c>
      <c r="B9" s="124">
        <v>14.6</v>
      </c>
      <c r="C9" s="121" t="s">
        <v>55</v>
      </c>
      <c r="D9" s="119"/>
      <c r="E9" s="317" t="s">
        <v>57</v>
      </c>
      <c r="H9" s="78">
        <v>2.5</v>
      </c>
    </row>
    <row r="10" spans="1:8" ht="15" x14ac:dyDescent="0.2">
      <c r="A10" s="123" t="s">
        <v>56</v>
      </c>
      <c r="B10" s="124">
        <v>0.9</v>
      </c>
      <c r="C10" s="121" t="s">
        <v>55</v>
      </c>
      <c r="D10" s="87"/>
      <c r="E10" s="318"/>
      <c r="H10" s="78">
        <v>3</v>
      </c>
    </row>
    <row r="11" spans="1:8" ht="15" x14ac:dyDescent="0.2">
      <c r="A11" s="123" t="s">
        <v>54</v>
      </c>
      <c r="B11" s="122">
        <v>0</v>
      </c>
      <c r="C11" s="121"/>
      <c r="D11" s="87"/>
      <c r="E11" s="318"/>
      <c r="H11" s="78">
        <v>3.5</v>
      </c>
    </row>
    <row r="12" spans="1:8" ht="15" x14ac:dyDescent="0.2">
      <c r="A12" s="120" t="s">
        <v>53</v>
      </c>
      <c r="B12" s="117">
        <v>1</v>
      </c>
      <c r="C12" s="116"/>
      <c r="D12" s="87"/>
      <c r="E12" s="318"/>
      <c r="H12" s="78">
        <v>4</v>
      </c>
    </row>
    <row r="13" spans="1:8" ht="15" x14ac:dyDescent="0.2">
      <c r="A13" s="120" t="s">
        <v>52</v>
      </c>
      <c r="B13" s="117">
        <v>0</v>
      </c>
      <c r="C13" s="116"/>
      <c r="D13" s="119"/>
      <c r="E13" s="319"/>
      <c r="H13" s="78">
        <v>4.5</v>
      </c>
    </row>
    <row r="14" spans="1:8" ht="15" x14ac:dyDescent="0.2">
      <c r="A14" s="120" t="s">
        <v>51</v>
      </c>
      <c r="B14" s="117">
        <v>0</v>
      </c>
      <c r="C14" s="116"/>
      <c r="D14" s="119"/>
      <c r="E14" s="319"/>
      <c r="H14" s="78">
        <v>5</v>
      </c>
    </row>
    <row r="15" spans="1:8" s="114" customFormat="1" ht="15" x14ac:dyDescent="0.2">
      <c r="A15" s="118" t="s">
        <v>50</v>
      </c>
      <c r="B15" s="117">
        <v>0</v>
      </c>
      <c r="C15" s="116"/>
      <c r="D15" s="115"/>
      <c r="E15" s="319"/>
      <c r="H15" s="78">
        <v>5.5</v>
      </c>
    </row>
    <row r="16" spans="1:8" ht="15" x14ac:dyDescent="0.2">
      <c r="A16" s="113" t="s">
        <v>49</v>
      </c>
      <c r="B16" s="112">
        <v>0</v>
      </c>
      <c r="C16" s="111" t="s">
        <v>39</v>
      </c>
      <c r="D16" s="107"/>
      <c r="E16" s="319"/>
      <c r="H16" s="78">
        <v>6</v>
      </c>
    </row>
    <row r="17" spans="1:6" ht="15.75" thickBot="1" x14ac:dyDescent="0.25">
      <c r="A17" s="110" t="s">
        <v>48</v>
      </c>
      <c r="B17" s="109">
        <v>0</v>
      </c>
      <c r="C17" s="108" t="s">
        <v>39</v>
      </c>
      <c r="D17" s="107"/>
      <c r="E17" s="319"/>
    </row>
    <row r="18" spans="1:6" ht="15.75" x14ac:dyDescent="0.25">
      <c r="A18" s="104" t="s">
        <v>47</v>
      </c>
      <c r="B18" s="103">
        <f ca="1">Berechnung3!C54/100</f>
        <v>1142.83</v>
      </c>
      <c r="C18" s="102" t="s">
        <v>39</v>
      </c>
      <c r="D18" s="106"/>
      <c r="E18" s="105"/>
    </row>
    <row r="19" spans="1:6" ht="15.75" x14ac:dyDescent="0.25">
      <c r="A19" s="104" t="s">
        <v>46</v>
      </c>
      <c r="B19" s="103">
        <f ca="1">Berechnung3!C66/100</f>
        <v>51.42</v>
      </c>
      <c r="C19" s="102" t="s">
        <v>39</v>
      </c>
      <c r="D19" s="87"/>
      <c r="E19" s="316" t="s">
        <v>45</v>
      </c>
    </row>
    <row r="20" spans="1:6" ht="15.75" x14ac:dyDescent="0.25">
      <c r="A20" s="101" t="s">
        <v>44</v>
      </c>
      <c r="B20" s="100">
        <f ca="1">ROUNDDOWN(Berechnung3!C68*B8/10000,2)</f>
        <v>74.8</v>
      </c>
      <c r="C20" s="99" t="s">
        <v>39</v>
      </c>
      <c r="D20" s="87"/>
      <c r="E20" s="309"/>
    </row>
    <row r="21" spans="1:6" ht="15.75" x14ac:dyDescent="0.25">
      <c r="A21" s="94" t="s">
        <v>43</v>
      </c>
      <c r="B21" s="98">
        <f>IF(B6=0,ROUND(IF(B3=1,IF(B2&gt;Berechnung3!C9,Berechnung3!C9,B2),IF(B3=2,IF(B2&gt;(Berechnung3!C9/12),(Berechnung3!C9/12),B2),IF(B3=3,IF(B2&gt;(Berechnung3!C9/360*7),(Berechnung3!C9/360*7),B2),IF(B2&gt;(Berechnung3!C9/360),(Berechnung3!C9/360),B2))))*0.093,2),0)</f>
        <v>641.70000000000005</v>
      </c>
      <c r="C21" s="97" t="s">
        <v>39</v>
      </c>
      <c r="D21" s="87"/>
      <c r="E21" s="309"/>
      <c r="F21" s="96"/>
    </row>
    <row r="22" spans="1:6" ht="15.75" x14ac:dyDescent="0.25">
      <c r="A22" s="94" t="str">
        <f>IF(B9=0,"Privat Krankenversichert ohne Nachweis",IF(B9&gt;20,"Basisprämie KV, AG-Anteil abgezogen",(B9+B10)/2 &amp; " % Krankenversicherungsbeitrag"))</f>
        <v>7.75 % Krankenversicherungsbeitrag</v>
      </c>
      <c r="B22" s="95">
        <f>IF(B9&gt;20,IF(B11=0,B9*Berechnung3!$C$69,MAX(B9/2*Berechnung3!$C$69,(B9-(Berechnung3!G11*Berechnung3!F17/12))*Berechnung3!$C$69)),IF(B9=0,0,ROUND(IF(B3=1,IF(B2&gt;Berechnung3!F17,Berechnung3!F17,B2),IF(B3=2,IF(B2&gt;(Berechnung3!F17/12),(Berechnung3!F17/12),B2),IF(B3=3,IF(B2&gt;(Berechnung3!F17/360*7),(Berechnung3!F17/360*7),B2),IF(B2&gt;(Berechnung3!F17/360),(Berechnung3!F17/360),B2))))*((B9+B10)/2*0.01),2)))</f>
        <v>363.28</v>
      </c>
      <c r="C22" s="92" t="s">
        <v>39</v>
      </c>
      <c r="D22" s="87"/>
      <c r="E22" s="309"/>
    </row>
    <row r="23" spans="1:6" ht="15.75" x14ac:dyDescent="0.25">
      <c r="A23" s="94" t="str">
        <f>IF(B14=1,2.025,1.525) + IF(B12=1,0.25,0) &amp; "% Pflegeversicherung"</f>
        <v>1.775% Pflegeversicherung</v>
      </c>
      <c r="B23" s="93">
        <f ca="1">IF(B9&gt;20,0,IF(B9=0,0,ROUND(IF(B3=1,IF(B2&gt;Berechnung3!F17,Berechnung3!F17,B2),IF(B3=2,IF(B2&gt;(Berechnung3!F17/12),(Berechnung3!F17/12),B2),IF(B3=3,IF(B2&gt;(Berechnung3!F17/360*7),(Berechnung3!F17/360*7),B2),IF(B2&gt;(Berechnung3!F17/360),(Berechnung3!F17/360),B2)))),2)))*Berechnung3!C11</f>
        <v>71.484375</v>
      </c>
      <c r="C23" s="92" t="s">
        <v>39</v>
      </c>
      <c r="D23" s="87"/>
      <c r="E23" s="91"/>
    </row>
    <row r="24" spans="1:6" ht="15.75" x14ac:dyDescent="0.25">
      <c r="A24" s="94" t="s">
        <v>42</v>
      </c>
      <c r="B24" s="93">
        <f>IF(B6=0,ROUND(IF(B3=1,IF(B2&gt;Berechnung3!C9,Berechnung3!C9,B2),IF(B3=2,IF(B2&gt;(Berechnung3!C9/12),(Berechnung3!C9/12),B2),IF(B3=3,IF(B2&gt;(Berechnung3!C9/360*7),(Berechnung3!C9/360*7),B2),IF(B2&gt;(Berechnung3!C9/360),(Berechnung3!C9/360),B2))))*Berechnung3!G6,2),0)</f>
        <v>82.8</v>
      </c>
      <c r="C24" s="92" t="s">
        <v>39</v>
      </c>
      <c r="D24" s="87"/>
      <c r="E24" s="91"/>
    </row>
    <row r="25" spans="1:6" ht="15.75" x14ac:dyDescent="0.25">
      <c r="A25" s="90" t="s">
        <v>41</v>
      </c>
      <c r="B25" s="89">
        <f ca="1">SUM(B18:B24)</f>
        <v>2428.3143749999999</v>
      </c>
      <c r="C25" s="88" t="s">
        <v>39</v>
      </c>
      <c r="D25" s="87"/>
      <c r="E25" s="86"/>
    </row>
    <row r="26" spans="1:6" ht="18" x14ac:dyDescent="0.25">
      <c r="A26" s="85" t="s">
        <v>40</v>
      </c>
      <c r="B26" s="84">
        <f ca="1">SUM(B2,-B25)</f>
        <v>4471.6856250000001</v>
      </c>
      <c r="C26" s="83" t="s">
        <v>39</v>
      </c>
      <c r="D26" s="82"/>
      <c r="E26" s="81" t="s">
        <v>38</v>
      </c>
    </row>
    <row r="27" spans="1:6" x14ac:dyDescent="0.2">
      <c r="A27" s="315" t="s">
        <v>37</v>
      </c>
      <c r="B27" s="315"/>
      <c r="C27" s="311" t="s">
        <v>36</v>
      </c>
      <c r="D27" s="311"/>
      <c r="E27" s="311"/>
    </row>
    <row r="28" spans="1:6" x14ac:dyDescent="0.2">
      <c r="A28" s="312" t="s">
        <v>35</v>
      </c>
      <c r="B28" s="313"/>
      <c r="C28" s="314" t="s">
        <v>34</v>
      </c>
      <c r="D28" s="314"/>
      <c r="E28" s="314"/>
    </row>
    <row r="37" spans="15:15" x14ac:dyDescent="0.2">
      <c r="O37" s="80"/>
    </row>
    <row r="38" spans="15:15" x14ac:dyDescent="0.2">
      <c r="O38" s="80"/>
    </row>
    <row r="39" spans="15:15" x14ac:dyDescent="0.2">
      <c r="O39" s="80"/>
    </row>
    <row r="40" spans="15:15" x14ac:dyDescent="0.2">
      <c r="O40" s="80"/>
    </row>
    <row r="41" spans="15:15" x14ac:dyDescent="0.2">
      <c r="O41" s="80"/>
    </row>
    <row r="42" spans="15:15" x14ac:dyDescent="0.2">
      <c r="O42" s="80"/>
    </row>
    <row r="43" spans="15:15" x14ac:dyDescent="0.2">
      <c r="O43" s="80"/>
    </row>
  </sheetData>
  <dataConsolidate/>
  <mergeCells count="7">
    <mergeCell ref="A28:B28"/>
    <mergeCell ref="C28:E28"/>
    <mergeCell ref="E2:E7"/>
    <mergeCell ref="E9:E17"/>
    <mergeCell ref="E19:E22"/>
    <mergeCell ref="A27:B27"/>
    <mergeCell ref="C27:E27"/>
  </mergeCells>
  <conditionalFormatting sqref="B15">
    <cfRule type="cellIs" priority="1" stopIfTrue="1" operator="between">
      <formula>0</formula>
      <formula>5</formula>
    </cfRule>
  </conditionalFormatting>
  <dataValidations count="13">
    <dataValidation type="list" allowBlank="1" showInputMessage="1" showErrorMessage="1" sqref="B4" xr:uid="{00000000-0002-0000-0800-000000000000}">
      <formula1>"1,2,3,4,5,6"</formula1>
    </dataValidation>
    <dataValidation type="list" operator="notBetween" allowBlank="1" showInputMessage="1" showErrorMessage="1" promptTitle="Kirchensteuer" prompt="Die Kirchensteuer beträgt in Bayern und Baden-Württemberg 8%, sonst 9%" sqref="B8" xr:uid="{00000000-0002-0000-0800-000001000000}">
      <formula1>"0,8,9"</formula1>
    </dataValidation>
    <dataValidation type="list" allowBlank="1" showInputMessage="1" showErrorMessage="1" sqref="B7" xr:uid="{00000000-0002-0000-0800-000002000000}">
      <mc:AlternateContent xmlns:x12ac="http://schemas.microsoft.com/office/spreadsheetml/2011/1/ac" xmlns:mc="http://schemas.openxmlformats.org/markup-compatibility/2006">
        <mc:Choice Requires="x12ac">
          <x12ac:list>0,"0,5",1,"1,5",2,"2,5",3,"3,5",4,"4,5",5,"5,5",6</x12ac:list>
        </mc:Choice>
        <mc:Fallback>
          <formula1>"0,0,5,1,1,5,2,2,5,3,3,5,4,4,5,5,5,5,6"</formula1>
        </mc:Fallback>
      </mc:AlternateContent>
    </dataValidation>
    <dataValidation type="decimal" allowBlank="1" showInputMessage="1" showErrorMessage="1" sqref="B5" xr:uid="{00000000-0002-0000-0800-000003000000}">
      <formula1>0</formula1>
      <formula2>1</formula2>
    </dataValidation>
    <dataValidation allowBlank="1" showInputMessage="1" showErrorMessage="1" promptTitle="Krankenkassenbeitragssatz" prompt="Krankenkassenbeitragssatz ohne Zusatzbeitrag eingeben bzw. bei privater Krankenversicherung nur den Eigenanteil (KV+ PV, AG-Zuschuss abgezogen!) Freiwillig Versicherte: Bei Arbeitgeberzuschuss wie GKV ohne wie PKV" sqref="B9" xr:uid="{00000000-0002-0000-0800-000004000000}"/>
    <dataValidation type="list" allowBlank="1" showInputMessage="1" showErrorMessage="1" promptTitle="Sonderabgabe Pflegeversicherung" prompt="Über 23jährige, die kein Elterteil sind, zahlen 0,25% mehr in die Pflegeversicherung" sqref="B12" xr:uid="{00000000-0002-0000-0800-000005000000}">
      <formula1>"0,1"</formula1>
    </dataValidation>
    <dataValidation type="list" allowBlank="1" showInputMessage="1" showErrorMessage="1" promptTitle="Bemessungsgrenze Sozialversicher" prompt="Die Bemessungsgrenzen der Rentenversicherung ist 2017 in Ost 68.400 €, in West 76.200 €." sqref="B13" xr:uid="{00000000-0002-0000-0800-000006000000}">
      <formula1>"0,1"</formula1>
    </dataValidation>
    <dataValidation type="list" allowBlank="1" showInputMessage="1" showErrorMessage="1" promptTitle="Pflegeversicherung in Sachsen" prompt="Sachsen bezahlen auch 2017 0,5% mehr für die Pflegeversicherung (1.775%). Dafür haben sie den Buß- und Bettag als Feiertag behalten." sqref="B14" xr:uid="{00000000-0002-0000-0800-000007000000}">
      <formula1>"0,1"</formula1>
    </dataValidation>
    <dataValidation allowBlank="1" showInputMessage="1" showErrorMessage="1" promptTitle="Krankenkassenzusatzbeitragssatz" prompt="Der Krankenkassenzusatzbeitragssatz, den der Arbeitnehmer alleine zu tragen hat (bisher 0,9%) wird seit 2014 von jeder Krankenkasse selbst festgelegt (zur Verbesserung des  Wettbewerbs)." sqref="B10" xr:uid="{00000000-0002-0000-0800-000008000000}"/>
    <dataValidation type="list" allowBlank="1" showInputMessage="1" showErrorMessage="1" sqref="B3" xr:uid="{00000000-0002-0000-0800-000009000000}">
      <formula1>"1,2,3,4"</formula1>
    </dataValidation>
    <dataValidation type="list" allowBlank="1" showInputMessage="1" showErrorMessage="1" promptTitle="Lohnsteuertabelle" prompt="Rentenversicherungspflichtige werden nach der allgemeinen und nicht  rentenversicherungspflichtige (z.B. Beamte, Geschäftsführer-Gesellschafter) nach der besonderen Tabelle besteuert (geringere Vorsorgepauschale)" sqref="B6" xr:uid="{00000000-0002-0000-0800-00000A000000}">
      <formula1>"0,1"</formula1>
    </dataValidation>
    <dataValidation type="list" allowBlank="1" showInputMessage="1" showErrorMessage="1" promptTitle="Altersentlastungsbetrag" prompt="Eingabe: vor 1941 geborene=1, 1941=2, 1942=3, 1943=4, 1944=5, 1945=6, 1946=7, 1947=8, 1948=9, 1949=10, 1950=11, 1951=12, 1952=13, 1953=14; 1954=15, 1955=16 nach 1955=0" sqref="B15" xr:uid="{00000000-0002-0000-0800-00000B000000}">
      <formula1>"0,1,2,3,4,5,6,7,8,9,10,11,12,13,14,15,16"</formula1>
    </dataValidation>
    <dataValidation type="list" allowBlank="1" showInputMessage="1" showErrorMessage="1" sqref="B11" xr:uid="{00000000-0002-0000-0800-00000C000000}">
      <formula1>"0,1"</formula1>
    </dataValidation>
  </dataValidations>
  <hyperlinks>
    <hyperlink ref="C28:E28" r:id="rId1" display="parmentier.ffm@t-online.de" xr:uid="{00000000-0004-0000-0800-000000000000}"/>
    <hyperlink ref="C28" r:id="rId2" xr:uid="{00000000-0004-0000-0800-000001000000}"/>
    <hyperlink ref="C29" r:id="rId3" display="http://www.parmentier.de/steuer/lohnsteuer2016.xls" xr:uid="{00000000-0004-0000-0800-000002000000}"/>
    <hyperlink ref="C30:E30" r:id="rId4" display="http://www.parmentier.de/steuer/lohnsteuer2013_netto.xls" xr:uid="{00000000-0004-0000-0800-000003000000}"/>
    <hyperlink ref="C30" r:id="rId5" display="http://www.parmentier.de/steuer/lohnsteuer2015_netto.xls" xr:uid="{00000000-0004-0000-0800-000004000000}"/>
    <hyperlink ref="C27" r:id="rId6" xr:uid="{00000000-0004-0000-0800-000005000000}"/>
  </hyperlinks>
  <pageMargins left="0.78740157499999996" right="0.78740157499999996" top="0.984251969" bottom="0.984251969" header="0.4921259845" footer="0.492125984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9</vt:i4>
      </vt:variant>
    </vt:vector>
  </HeadingPairs>
  <TitlesOfParts>
    <vt:vector size="13" baseType="lpstr">
      <vt:lpstr>Titel</vt:lpstr>
      <vt:lpstr>Info</vt:lpstr>
      <vt:lpstr>Berechnungsmaske</vt:lpstr>
      <vt:lpstr>KuG Tabelle</vt:lpstr>
      <vt:lpstr>Eingabe2!_KFB2</vt:lpstr>
      <vt:lpstr>BBG</vt:lpstr>
      <vt:lpstr>Berechnung2!BearbJahr</vt:lpstr>
      <vt:lpstr>BearbJahr</vt:lpstr>
      <vt:lpstr>KFB</vt:lpstr>
      <vt:lpstr>Netto_1</vt:lpstr>
      <vt:lpstr>Netto_2</vt:lpstr>
      <vt:lpstr>Netto_3</vt:lpstr>
      <vt:lpstr>Para</vt:lpstr>
    </vt:vector>
  </TitlesOfParts>
  <Company>IG Metall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Rechner Kurzarbeiterentgelt</dc:title>
  <dc:subject>Kug</dc:subject>
  <dc:creator>Jens.Haeuser@igmetall.de</dc:creator>
  <cp:keywords>Kug</cp:keywords>
  <dc:description>Berechnung des Kurzarbeiterentgelts</dc:description>
  <cp:lastModifiedBy>Leopold Raphael-David, TCA1 MTU Friedrichshafen GmbH</cp:lastModifiedBy>
  <cp:lastPrinted>2020-03-23T15:42:42Z</cp:lastPrinted>
  <dcterms:created xsi:type="dcterms:W3CDTF">2008-12-09T12:13:54Z</dcterms:created>
  <dcterms:modified xsi:type="dcterms:W3CDTF">2020-06-08T07:23:23Z</dcterms:modified>
  <cp:category>Kurzarbeit</cp:category>
</cp:coreProperties>
</file>